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GHG\GitHub\fcm\fce\"/>
    </mc:Choice>
  </mc:AlternateContent>
  <xr:revisionPtr revIDLastSave="0" documentId="13_ncr:1_{C5F7F203-62DC-42E0-A7FE-578D603643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IU" sheetId="12" r:id="rId1"/>
    <sheet name="Income" sheetId="6" r:id="rId2"/>
    <sheet name="campus" sheetId="13" state="hidden" r:id="rId3"/>
    <sheet name="SIU-online" sheetId="14" state="hidden" r:id="rId4"/>
    <sheet name="Table" sheetId="2" state="hidden" r:id="rId5"/>
    <sheet name="List" sheetId="5" state="hidden" r:id="rId6"/>
    <sheet name="Apartment Checklist" sheetId="1" state="hidden" r:id="rId7"/>
    <sheet name="SIU - no car" sheetId="10" state="hidden" r:id="rId8"/>
    <sheet name="Carbondale" sheetId="9" state="hidden" r:id="rId9"/>
    <sheet name="LBL - SIU" sheetId="11" state="hidden" r:id="rId10"/>
    <sheet name="Sheet1" sheetId="8" state="hidden" r:id="rId11"/>
    <sheet name="monthly" sheetId="7" state="hidden" r:id="rId12"/>
  </sheets>
  <calcPr calcId="191029"/>
</workbook>
</file>

<file path=xl/calcChain.xml><?xml version="1.0" encoding="utf-8"?>
<calcChain xmlns="http://schemas.openxmlformats.org/spreadsheetml/2006/main">
  <c r="C25" i="14" l="1"/>
  <c r="C24" i="14"/>
  <c r="C19" i="14"/>
  <c r="C12" i="14"/>
  <c r="C9" i="14"/>
  <c r="C8" i="14"/>
  <c r="C7" i="14"/>
  <c r="K141" i="14"/>
  <c r="K135" i="14"/>
  <c r="K129" i="14"/>
  <c r="K123" i="14"/>
  <c r="K122" i="14"/>
  <c r="K116" i="14"/>
  <c r="K115" i="14"/>
  <c r="AZ75" i="14"/>
  <c r="U74" i="14"/>
  <c r="N74" i="14"/>
  <c r="U73" i="14"/>
  <c r="N73" i="14"/>
  <c r="U72" i="14"/>
  <c r="N72" i="14"/>
  <c r="U71" i="14"/>
  <c r="N71" i="14"/>
  <c r="U70" i="14"/>
  <c r="N70" i="14"/>
  <c r="U69" i="14"/>
  <c r="N69" i="14"/>
  <c r="U68" i="14"/>
  <c r="N68" i="14"/>
  <c r="U67" i="14"/>
  <c r="N67" i="14"/>
  <c r="U66" i="14"/>
  <c r="N66" i="14"/>
  <c r="U65" i="14"/>
  <c r="N65" i="14"/>
  <c r="U64" i="14"/>
  <c r="N64" i="14"/>
  <c r="K64" i="14"/>
  <c r="K65" i="14" s="1"/>
  <c r="K66" i="14" s="1"/>
  <c r="K67" i="14" s="1"/>
  <c r="K68" i="14" s="1"/>
  <c r="K69" i="14" s="1"/>
  <c r="K70" i="14" s="1"/>
  <c r="K71" i="14" s="1"/>
  <c r="K72" i="14" s="1"/>
  <c r="K73" i="14" s="1"/>
  <c r="K74" i="14" s="1"/>
  <c r="U63" i="14"/>
  <c r="N63" i="14"/>
  <c r="U62" i="14"/>
  <c r="N62" i="14"/>
  <c r="U61" i="14"/>
  <c r="N61" i="14"/>
  <c r="U60" i="14"/>
  <c r="N60" i="14"/>
  <c r="U59" i="14"/>
  <c r="N59" i="14"/>
  <c r="U58" i="14"/>
  <c r="N58" i="14"/>
  <c r="U57" i="14"/>
  <c r="N57" i="14"/>
  <c r="U56" i="14"/>
  <c r="N56" i="14"/>
  <c r="U55" i="14"/>
  <c r="N55" i="14"/>
  <c r="U54" i="14"/>
  <c r="N54" i="14"/>
  <c r="K54" i="14"/>
  <c r="K55" i="14" s="1"/>
  <c r="K56" i="14" s="1"/>
  <c r="K57" i="14" s="1"/>
  <c r="K58" i="14" s="1"/>
  <c r="K59" i="14" s="1"/>
  <c r="K60" i="14" s="1"/>
  <c r="K61" i="14" s="1"/>
  <c r="K62" i="14" s="1"/>
  <c r="U53" i="14"/>
  <c r="N53" i="14"/>
  <c r="K53" i="14"/>
  <c r="U52" i="14"/>
  <c r="N52" i="14"/>
  <c r="K52" i="14"/>
  <c r="U51" i="14"/>
  <c r="N51" i="14"/>
  <c r="U50" i="14"/>
  <c r="N50" i="14"/>
  <c r="U49" i="14"/>
  <c r="N49" i="14"/>
  <c r="U48" i="14"/>
  <c r="N48" i="14"/>
  <c r="U47" i="14"/>
  <c r="N47" i="14"/>
  <c r="K47" i="14"/>
  <c r="K48" i="14" s="1"/>
  <c r="K49" i="14" s="1"/>
  <c r="K50" i="14" s="1"/>
  <c r="U46" i="14"/>
  <c r="N46" i="14"/>
  <c r="U45" i="14"/>
  <c r="N45" i="14"/>
  <c r="U44" i="14"/>
  <c r="N44" i="14"/>
  <c r="U43" i="14"/>
  <c r="N43" i="14"/>
  <c r="U42" i="14"/>
  <c r="N42" i="14"/>
  <c r="U41" i="14"/>
  <c r="N41" i="14"/>
  <c r="K41" i="14"/>
  <c r="K42" i="14" s="1"/>
  <c r="K43" i="14" s="1"/>
  <c r="K44" i="14" s="1"/>
  <c r="K45" i="14" s="1"/>
  <c r="K46" i="14" s="1"/>
  <c r="U40" i="14"/>
  <c r="N40" i="14"/>
  <c r="K40" i="14"/>
  <c r="U39" i="14"/>
  <c r="N39" i="14"/>
  <c r="U38" i="14"/>
  <c r="N38" i="14"/>
  <c r="U37" i="14"/>
  <c r="N37" i="14"/>
  <c r="U36" i="14"/>
  <c r="N36" i="14"/>
  <c r="U35" i="14"/>
  <c r="N35" i="14"/>
  <c r="U34" i="14"/>
  <c r="N34" i="14"/>
  <c r="U33" i="14"/>
  <c r="N33" i="14"/>
  <c r="U32" i="14"/>
  <c r="N32" i="14"/>
  <c r="U31" i="14"/>
  <c r="N31" i="14"/>
  <c r="U30" i="14"/>
  <c r="N30" i="14"/>
  <c r="U29" i="14"/>
  <c r="N29" i="14"/>
  <c r="U28" i="14"/>
  <c r="N28" i="14"/>
  <c r="K28" i="14"/>
  <c r="K29" i="14" s="1"/>
  <c r="K30" i="14" s="1"/>
  <c r="K31" i="14" s="1"/>
  <c r="K32" i="14" s="1"/>
  <c r="K33" i="14" s="1"/>
  <c r="K34" i="14" s="1"/>
  <c r="K35" i="14" s="1"/>
  <c r="K36" i="14" s="1"/>
  <c r="K37" i="14" s="1"/>
  <c r="K38" i="14" s="1"/>
  <c r="U27" i="14"/>
  <c r="N27" i="14"/>
  <c r="U26" i="14"/>
  <c r="N26" i="14"/>
  <c r="U25" i="14"/>
  <c r="N25" i="14"/>
  <c r="U24" i="14"/>
  <c r="N24" i="14"/>
  <c r="U23" i="14"/>
  <c r="N23" i="14"/>
  <c r="U22" i="14"/>
  <c r="N22" i="14"/>
  <c r="U21" i="14"/>
  <c r="N21" i="14"/>
  <c r="U20" i="14"/>
  <c r="N20" i="14"/>
  <c r="U19" i="14"/>
  <c r="N19" i="14"/>
  <c r="U18" i="14"/>
  <c r="N18" i="14"/>
  <c r="L18" i="14"/>
  <c r="L19" i="14" s="1"/>
  <c r="L20" i="14" s="1"/>
  <c r="L21" i="14" s="1"/>
  <c r="L22" i="14" s="1"/>
  <c r="L23" i="14" s="1"/>
  <c r="L24" i="14" s="1"/>
  <c r="L25" i="14" s="1"/>
  <c r="L26" i="14" s="1"/>
  <c r="L27" i="14" s="1"/>
  <c r="L28" i="14" s="1"/>
  <c r="L29" i="14" s="1"/>
  <c r="L30" i="14" s="1"/>
  <c r="L31" i="14" s="1"/>
  <c r="L32" i="14" s="1"/>
  <c r="L33" i="14" s="1"/>
  <c r="L34" i="14" s="1"/>
  <c r="L35" i="14" s="1"/>
  <c r="L36" i="14" s="1"/>
  <c r="L37" i="14" s="1"/>
  <c r="L38" i="14" s="1"/>
  <c r="L39" i="14" s="1"/>
  <c r="L40" i="14" s="1"/>
  <c r="L41" i="14" s="1"/>
  <c r="L42" i="14" s="1"/>
  <c r="L43" i="14" s="1"/>
  <c r="L44" i="14" s="1"/>
  <c r="L45" i="14" s="1"/>
  <c r="L46" i="14" s="1"/>
  <c r="L47" i="14" s="1"/>
  <c r="L48" i="14" s="1"/>
  <c r="L49" i="14" s="1"/>
  <c r="L50" i="14" s="1"/>
  <c r="L51" i="14" s="1"/>
  <c r="L52" i="14" s="1"/>
  <c r="L53" i="14" s="1"/>
  <c r="L54" i="14" s="1"/>
  <c r="L55" i="14" s="1"/>
  <c r="L56" i="14" s="1"/>
  <c r="L57" i="14" s="1"/>
  <c r="L58" i="14" s="1"/>
  <c r="L59" i="14" s="1"/>
  <c r="L60" i="14" s="1"/>
  <c r="L61" i="14" s="1"/>
  <c r="L62" i="14" s="1"/>
  <c r="L63" i="14" s="1"/>
  <c r="L64" i="14" s="1"/>
  <c r="L65" i="14" s="1"/>
  <c r="L66" i="14" s="1"/>
  <c r="L67" i="14" s="1"/>
  <c r="L68" i="14" s="1"/>
  <c r="L69" i="14" s="1"/>
  <c r="L70" i="14" s="1"/>
  <c r="L71" i="14" s="1"/>
  <c r="L72" i="14" s="1"/>
  <c r="L73" i="14" s="1"/>
  <c r="L74" i="14" s="1"/>
  <c r="U17" i="14"/>
  <c r="N17" i="14"/>
  <c r="U16" i="14"/>
  <c r="N16" i="14"/>
  <c r="L16" i="14"/>
  <c r="L17" i="14" s="1"/>
  <c r="K16" i="14"/>
  <c r="K17" i="14" s="1"/>
  <c r="K18" i="14" s="1"/>
  <c r="K19" i="14" s="1"/>
  <c r="K20" i="14" s="1"/>
  <c r="K21" i="14" s="1"/>
  <c r="K22" i="14" s="1"/>
  <c r="K23" i="14" s="1"/>
  <c r="K24" i="14" s="1"/>
  <c r="K25" i="14" s="1"/>
  <c r="K26" i="14" s="1"/>
  <c r="U15" i="14"/>
  <c r="R15" i="14"/>
  <c r="O15" i="14"/>
  <c r="N15" i="14"/>
  <c r="E2" i="14"/>
  <c r="X35" i="14" s="1"/>
  <c r="P35" i="14" s="1"/>
  <c r="N6" i="14"/>
  <c r="N11" i="14" s="1"/>
  <c r="H1" i="14" s="1"/>
  <c r="K1" i="14"/>
  <c r="K141" i="13"/>
  <c r="K135" i="13"/>
  <c r="K129" i="13"/>
  <c r="K123" i="13"/>
  <c r="K122" i="13"/>
  <c r="K116" i="13"/>
  <c r="K115" i="13"/>
  <c r="AZ75" i="13"/>
  <c r="U74" i="13"/>
  <c r="N74" i="13"/>
  <c r="U73" i="13"/>
  <c r="N73" i="13"/>
  <c r="U72" i="13"/>
  <c r="N72" i="13"/>
  <c r="U71" i="13"/>
  <c r="N71" i="13"/>
  <c r="U70" i="13"/>
  <c r="N70" i="13"/>
  <c r="U69" i="13"/>
  <c r="N69" i="13"/>
  <c r="U68" i="13"/>
  <c r="N68" i="13"/>
  <c r="U67" i="13"/>
  <c r="N67" i="13"/>
  <c r="U66" i="13"/>
  <c r="N66" i="13"/>
  <c r="U65" i="13"/>
  <c r="N65" i="13"/>
  <c r="K65" i="13"/>
  <c r="K66" i="13" s="1"/>
  <c r="K67" i="13" s="1"/>
  <c r="K68" i="13" s="1"/>
  <c r="K69" i="13" s="1"/>
  <c r="K70" i="13" s="1"/>
  <c r="K71" i="13" s="1"/>
  <c r="K72" i="13" s="1"/>
  <c r="K73" i="13" s="1"/>
  <c r="K74" i="13" s="1"/>
  <c r="U64" i="13"/>
  <c r="N64" i="13"/>
  <c r="K64" i="13"/>
  <c r="U63" i="13"/>
  <c r="N63" i="13"/>
  <c r="U62" i="13"/>
  <c r="N62" i="13"/>
  <c r="U61" i="13"/>
  <c r="N61" i="13"/>
  <c r="U60" i="13"/>
  <c r="N60" i="13"/>
  <c r="U59" i="13"/>
  <c r="N59" i="13"/>
  <c r="U58" i="13"/>
  <c r="N58" i="13"/>
  <c r="U57" i="13"/>
  <c r="N57" i="13"/>
  <c r="U56" i="13"/>
  <c r="N56" i="13"/>
  <c r="U55" i="13"/>
  <c r="N55" i="13"/>
  <c r="U54" i="13"/>
  <c r="N54" i="13"/>
  <c r="U53" i="13"/>
  <c r="N53" i="13"/>
  <c r="U52" i="13"/>
  <c r="N52" i="13"/>
  <c r="K52" i="13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U51" i="13"/>
  <c r="N51" i="13"/>
  <c r="U50" i="13"/>
  <c r="N50" i="13"/>
  <c r="U49" i="13"/>
  <c r="N49" i="13"/>
  <c r="U48" i="13"/>
  <c r="N48" i="13"/>
  <c r="K48" i="13"/>
  <c r="K49" i="13" s="1"/>
  <c r="K50" i="13" s="1"/>
  <c r="U47" i="13"/>
  <c r="N47" i="13"/>
  <c r="U46" i="13"/>
  <c r="N46" i="13"/>
  <c r="U45" i="13"/>
  <c r="N45" i="13"/>
  <c r="U44" i="13"/>
  <c r="N44" i="13"/>
  <c r="U43" i="13"/>
  <c r="N43" i="13"/>
  <c r="U42" i="13"/>
  <c r="N42" i="13"/>
  <c r="K42" i="13"/>
  <c r="K43" i="13" s="1"/>
  <c r="K44" i="13" s="1"/>
  <c r="K45" i="13" s="1"/>
  <c r="K46" i="13" s="1"/>
  <c r="K47" i="13" s="1"/>
  <c r="U41" i="13"/>
  <c r="N41" i="13"/>
  <c r="K41" i="13"/>
  <c r="U40" i="13"/>
  <c r="N40" i="13"/>
  <c r="K40" i="13"/>
  <c r="U39" i="13"/>
  <c r="N39" i="13"/>
  <c r="U38" i="13"/>
  <c r="N38" i="13"/>
  <c r="U37" i="13"/>
  <c r="N37" i="13"/>
  <c r="U36" i="13"/>
  <c r="N36" i="13"/>
  <c r="U35" i="13"/>
  <c r="N35" i="13"/>
  <c r="U34" i="13"/>
  <c r="N34" i="13"/>
  <c r="U33" i="13"/>
  <c r="N33" i="13"/>
  <c r="U32" i="13"/>
  <c r="N32" i="13"/>
  <c r="U31" i="13"/>
  <c r="N31" i="13"/>
  <c r="U30" i="13"/>
  <c r="N30" i="13"/>
  <c r="U29" i="13"/>
  <c r="N29" i="13"/>
  <c r="U28" i="13"/>
  <c r="N28" i="13"/>
  <c r="K28" i="13"/>
  <c r="K29" i="13" s="1"/>
  <c r="K30" i="13" s="1"/>
  <c r="K31" i="13" s="1"/>
  <c r="K32" i="13" s="1"/>
  <c r="K33" i="13" s="1"/>
  <c r="K34" i="13" s="1"/>
  <c r="K35" i="13" s="1"/>
  <c r="K36" i="13" s="1"/>
  <c r="K37" i="13" s="1"/>
  <c r="K38" i="13" s="1"/>
  <c r="U27" i="13"/>
  <c r="N27" i="13"/>
  <c r="U26" i="13"/>
  <c r="N26" i="13"/>
  <c r="U25" i="13"/>
  <c r="N25" i="13"/>
  <c r="C25" i="13"/>
  <c r="U24" i="13"/>
  <c r="N24" i="13"/>
  <c r="C24" i="13"/>
  <c r="U23" i="13"/>
  <c r="N23" i="13"/>
  <c r="U22" i="13"/>
  <c r="N22" i="13"/>
  <c r="L22" i="13"/>
  <c r="L23" i="13" s="1"/>
  <c r="L24" i="13" s="1"/>
  <c r="L25" i="13" s="1"/>
  <c r="L26" i="13" s="1"/>
  <c r="L27" i="13" s="1"/>
  <c r="L28" i="13" s="1"/>
  <c r="L29" i="13" s="1"/>
  <c r="L30" i="13" s="1"/>
  <c r="L31" i="13" s="1"/>
  <c r="L32" i="13" s="1"/>
  <c r="L33" i="13" s="1"/>
  <c r="L34" i="13" s="1"/>
  <c r="L35" i="13" s="1"/>
  <c r="L36" i="13" s="1"/>
  <c r="L37" i="13" s="1"/>
  <c r="L38" i="13" s="1"/>
  <c r="L39" i="13" s="1"/>
  <c r="L40" i="13" s="1"/>
  <c r="L41" i="13" s="1"/>
  <c r="L42" i="13" s="1"/>
  <c r="L43" i="13" s="1"/>
  <c r="L44" i="13" s="1"/>
  <c r="L45" i="13" s="1"/>
  <c r="L46" i="13" s="1"/>
  <c r="L47" i="13" s="1"/>
  <c r="L48" i="13" s="1"/>
  <c r="L49" i="13" s="1"/>
  <c r="L50" i="13" s="1"/>
  <c r="L51" i="13" s="1"/>
  <c r="L52" i="13" s="1"/>
  <c r="L53" i="13" s="1"/>
  <c r="L54" i="13" s="1"/>
  <c r="L55" i="13" s="1"/>
  <c r="L56" i="13" s="1"/>
  <c r="L57" i="13" s="1"/>
  <c r="L58" i="13" s="1"/>
  <c r="L59" i="13" s="1"/>
  <c r="L60" i="13" s="1"/>
  <c r="L61" i="13" s="1"/>
  <c r="L62" i="13" s="1"/>
  <c r="L63" i="13" s="1"/>
  <c r="L64" i="13" s="1"/>
  <c r="L65" i="13" s="1"/>
  <c r="L66" i="13" s="1"/>
  <c r="L67" i="13" s="1"/>
  <c r="L68" i="13" s="1"/>
  <c r="L69" i="13" s="1"/>
  <c r="L70" i="13" s="1"/>
  <c r="L71" i="13" s="1"/>
  <c r="L72" i="13" s="1"/>
  <c r="L73" i="13" s="1"/>
  <c r="L74" i="13" s="1"/>
  <c r="U21" i="13"/>
  <c r="N21" i="13"/>
  <c r="U20" i="13"/>
  <c r="N20" i="13"/>
  <c r="U19" i="13"/>
  <c r="N19" i="13"/>
  <c r="C19" i="13"/>
  <c r="U18" i="13"/>
  <c r="N18" i="13"/>
  <c r="U17" i="13"/>
  <c r="N17" i="13"/>
  <c r="U16" i="13"/>
  <c r="N16" i="13"/>
  <c r="L16" i="13"/>
  <c r="L17" i="13" s="1"/>
  <c r="L18" i="13" s="1"/>
  <c r="L19" i="13" s="1"/>
  <c r="L20" i="13" s="1"/>
  <c r="L21" i="13" s="1"/>
  <c r="K16" i="13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U15" i="13"/>
  <c r="R15" i="13"/>
  <c r="N15" i="13"/>
  <c r="O15" i="13" s="1"/>
  <c r="C12" i="13"/>
  <c r="C9" i="13"/>
  <c r="C8" i="13"/>
  <c r="C7" i="13"/>
  <c r="N6" i="13"/>
  <c r="N11" i="13" s="1"/>
  <c r="H1" i="13" s="1"/>
  <c r="K1" i="13"/>
  <c r="K10" i="5"/>
  <c r="B4" i="6"/>
  <c r="B3" i="6"/>
  <c r="L17" i="12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L52" i="12" s="1"/>
  <c r="L53" i="12" s="1"/>
  <c r="L54" i="12" s="1"/>
  <c r="L55" i="12" s="1"/>
  <c r="L56" i="12" s="1"/>
  <c r="L57" i="12" s="1"/>
  <c r="L58" i="12" s="1"/>
  <c r="L59" i="12" s="1"/>
  <c r="L60" i="12" s="1"/>
  <c r="L61" i="12" s="1"/>
  <c r="L62" i="12" s="1"/>
  <c r="L63" i="12" s="1"/>
  <c r="L64" i="12" s="1"/>
  <c r="L65" i="12" s="1"/>
  <c r="L66" i="12" s="1"/>
  <c r="L67" i="12" s="1"/>
  <c r="L68" i="12" s="1"/>
  <c r="L69" i="12" s="1"/>
  <c r="L70" i="12" s="1"/>
  <c r="L71" i="12" s="1"/>
  <c r="L72" i="12" s="1"/>
  <c r="L73" i="12" s="1"/>
  <c r="L74" i="12" s="1"/>
  <c r="L16" i="12"/>
  <c r="U74" i="12"/>
  <c r="U73" i="12"/>
  <c r="U72" i="12"/>
  <c r="U71" i="12"/>
  <c r="U70" i="12"/>
  <c r="U69" i="12"/>
  <c r="U68" i="12"/>
  <c r="U67" i="12"/>
  <c r="U66" i="12"/>
  <c r="U65" i="12"/>
  <c r="U64" i="12"/>
  <c r="U63" i="12"/>
  <c r="U62" i="12"/>
  <c r="U61" i="12"/>
  <c r="U60" i="12"/>
  <c r="U59" i="12"/>
  <c r="U58" i="12"/>
  <c r="U57" i="12"/>
  <c r="U56" i="12"/>
  <c r="U55" i="12"/>
  <c r="U54" i="12"/>
  <c r="U53" i="12"/>
  <c r="U52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K141" i="12"/>
  <c r="K135" i="12"/>
  <c r="K129" i="12"/>
  <c r="K123" i="12"/>
  <c r="K122" i="12"/>
  <c r="K116" i="12"/>
  <c r="AZ75" i="12"/>
  <c r="K64" i="12"/>
  <c r="K65" i="12" s="1"/>
  <c r="K66" i="12" s="1"/>
  <c r="K67" i="12" s="1"/>
  <c r="K68" i="12" s="1"/>
  <c r="K69" i="12" s="1"/>
  <c r="K70" i="12" s="1"/>
  <c r="K71" i="12" s="1"/>
  <c r="K72" i="12" s="1"/>
  <c r="K73" i="12" s="1"/>
  <c r="K74" i="12" s="1"/>
  <c r="K52" i="12"/>
  <c r="K53" i="12" s="1"/>
  <c r="K54" i="12" s="1"/>
  <c r="K55" i="12" s="1"/>
  <c r="K56" i="12" s="1"/>
  <c r="K57" i="12" s="1"/>
  <c r="K58" i="12" s="1"/>
  <c r="K59" i="12" s="1"/>
  <c r="K60" i="12" s="1"/>
  <c r="K61" i="12" s="1"/>
  <c r="K62" i="12" s="1"/>
  <c r="K40" i="12"/>
  <c r="K41" i="12" s="1"/>
  <c r="K42" i="12" s="1"/>
  <c r="K43" i="12" s="1"/>
  <c r="K44" i="12" s="1"/>
  <c r="K45" i="12" s="1"/>
  <c r="K46" i="12" s="1"/>
  <c r="K47" i="12" s="1"/>
  <c r="K48" i="12" s="1"/>
  <c r="K49" i="12" s="1"/>
  <c r="K50" i="12" s="1"/>
  <c r="K28" i="12"/>
  <c r="K29" i="12" s="1"/>
  <c r="K30" i="12" s="1"/>
  <c r="K31" i="12" s="1"/>
  <c r="K32" i="12" s="1"/>
  <c r="K33" i="12" s="1"/>
  <c r="K34" i="12" s="1"/>
  <c r="K35" i="12" s="1"/>
  <c r="K36" i="12" s="1"/>
  <c r="K37" i="12" s="1"/>
  <c r="K38" i="12" s="1"/>
  <c r="C25" i="12"/>
  <c r="C24" i="12"/>
  <c r="C19" i="12"/>
  <c r="K16" i="12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R15" i="12"/>
  <c r="C12" i="12"/>
  <c r="C9" i="12"/>
  <c r="C8" i="12"/>
  <c r="N6" i="12"/>
  <c r="N11" i="12" s="1"/>
  <c r="H1" i="12" s="1"/>
  <c r="C7" i="12"/>
  <c r="W75" i="10"/>
  <c r="L7" i="10"/>
  <c r="L7" i="11"/>
  <c r="K141" i="11"/>
  <c r="K135" i="11"/>
  <c r="K129" i="11"/>
  <c r="K123" i="11"/>
  <c r="K122" i="11"/>
  <c r="K116" i="11"/>
  <c r="K65" i="11"/>
  <c r="K66" i="11" s="1"/>
  <c r="K67" i="11" s="1"/>
  <c r="K68" i="11" s="1"/>
  <c r="K69" i="11" s="1"/>
  <c r="K70" i="11" s="1"/>
  <c r="K71" i="11" s="1"/>
  <c r="K72" i="11" s="1"/>
  <c r="K73" i="11" s="1"/>
  <c r="K74" i="11" s="1"/>
  <c r="K64" i="11"/>
  <c r="K52" i="11"/>
  <c r="K53" i="11" s="1"/>
  <c r="K54" i="11" s="1"/>
  <c r="K55" i="11" s="1"/>
  <c r="K56" i="11" s="1"/>
  <c r="K57" i="11" s="1"/>
  <c r="K58" i="11" s="1"/>
  <c r="K59" i="11" s="1"/>
  <c r="K60" i="11" s="1"/>
  <c r="K61" i="11" s="1"/>
  <c r="K62" i="11" s="1"/>
  <c r="K41" i="11"/>
  <c r="K42" i="11" s="1"/>
  <c r="K43" i="11" s="1"/>
  <c r="K44" i="11" s="1"/>
  <c r="K45" i="11" s="1"/>
  <c r="K46" i="11" s="1"/>
  <c r="K47" i="11" s="1"/>
  <c r="K48" i="11" s="1"/>
  <c r="K49" i="11" s="1"/>
  <c r="K50" i="11" s="1"/>
  <c r="K40" i="11"/>
  <c r="K28" i="11"/>
  <c r="K29" i="11" s="1"/>
  <c r="K30" i="11" s="1"/>
  <c r="K31" i="11" s="1"/>
  <c r="K32" i="11" s="1"/>
  <c r="K33" i="11" s="1"/>
  <c r="K34" i="11" s="1"/>
  <c r="K35" i="11" s="1"/>
  <c r="K36" i="11" s="1"/>
  <c r="K37" i="11" s="1"/>
  <c r="K38" i="11" s="1"/>
  <c r="C25" i="11"/>
  <c r="C24" i="11"/>
  <c r="C19" i="11"/>
  <c r="E2" i="11" s="1"/>
  <c r="K17" i="11"/>
  <c r="K18" i="11" s="1"/>
  <c r="K19" i="11" s="1"/>
  <c r="K20" i="11" s="1"/>
  <c r="K21" i="11" s="1"/>
  <c r="K22" i="11" s="1"/>
  <c r="K23" i="11" s="1"/>
  <c r="K24" i="11" s="1"/>
  <c r="K25" i="11" s="1"/>
  <c r="K26" i="11" s="1"/>
  <c r="R16" i="11"/>
  <c r="R17" i="11" s="1"/>
  <c r="R18" i="11" s="1"/>
  <c r="R19" i="11" s="1"/>
  <c r="R20" i="11" s="1"/>
  <c r="R21" i="11" s="1"/>
  <c r="R22" i="11" s="1"/>
  <c r="R23" i="11" s="1"/>
  <c r="R24" i="11" s="1"/>
  <c r="R25" i="11" s="1"/>
  <c r="R26" i="11" s="1"/>
  <c r="R27" i="11" s="1"/>
  <c r="R28" i="11" s="1"/>
  <c r="R29" i="11" s="1"/>
  <c r="R30" i="11" s="1"/>
  <c r="R31" i="11" s="1"/>
  <c r="R32" i="11" s="1"/>
  <c r="R33" i="11" s="1"/>
  <c r="R34" i="11" s="1"/>
  <c r="R35" i="11" s="1"/>
  <c r="R36" i="11" s="1"/>
  <c r="R37" i="11" s="1"/>
  <c r="R38" i="11" s="1"/>
  <c r="R39" i="11" s="1"/>
  <c r="R40" i="11" s="1"/>
  <c r="R41" i="11" s="1"/>
  <c r="R42" i="11" s="1"/>
  <c r="R43" i="11" s="1"/>
  <c r="R44" i="11" s="1"/>
  <c r="R45" i="11" s="1"/>
  <c r="R46" i="11" s="1"/>
  <c r="R47" i="11" s="1"/>
  <c r="R48" i="11" s="1"/>
  <c r="R49" i="11" s="1"/>
  <c r="R50" i="11" s="1"/>
  <c r="R51" i="11" s="1"/>
  <c r="R52" i="11" s="1"/>
  <c r="R53" i="11" s="1"/>
  <c r="R54" i="11" s="1"/>
  <c r="R55" i="11" s="1"/>
  <c r="R56" i="11" s="1"/>
  <c r="R57" i="11" s="1"/>
  <c r="R58" i="11" s="1"/>
  <c r="R59" i="11" s="1"/>
  <c r="R60" i="11" s="1"/>
  <c r="R61" i="11" s="1"/>
  <c r="R62" i="11" s="1"/>
  <c r="R63" i="11" s="1"/>
  <c r="R64" i="11" s="1"/>
  <c r="R65" i="11" s="1"/>
  <c r="R66" i="11" s="1"/>
  <c r="R67" i="11" s="1"/>
  <c r="R68" i="11" s="1"/>
  <c r="R69" i="11" s="1"/>
  <c r="R70" i="11" s="1"/>
  <c r="R71" i="11" s="1"/>
  <c r="R72" i="11" s="1"/>
  <c r="R73" i="11" s="1"/>
  <c r="R74" i="11" s="1"/>
  <c r="K16" i="11"/>
  <c r="R15" i="11"/>
  <c r="L12" i="11"/>
  <c r="C12" i="11"/>
  <c r="C9" i="11"/>
  <c r="C8" i="11"/>
  <c r="C7" i="11"/>
  <c r="R17" i="10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R39" i="10" s="1"/>
  <c r="R40" i="10" s="1"/>
  <c r="R41" i="10" s="1"/>
  <c r="R42" i="10" s="1"/>
  <c r="R43" i="10" s="1"/>
  <c r="R44" i="10" s="1"/>
  <c r="R45" i="10" s="1"/>
  <c r="R46" i="10" s="1"/>
  <c r="R47" i="10" s="1"/>
  <c r="R48" i="10" s="1"/>
  <c r="R49" i="10" s="1"/>
  <c r="R50" i="10" s="1"/>
  <c r="R51" i="10" s="1"/>
  <c r="R52" i="10" s="1"/>
  <c r="R53" i="10" s="1"/>
  <c r="R54" i="10" s="1"/>
  <c r="R55" i="10" s="1"/>
  <c r="R56" i="10" s="1"/>
  <c r="R57" i="10" s="1"/>
  <c r="R58" i="10" s="1"/>
  <c r="R59" i="10" s="1"/>
  <c r="R60" i="10" s="1"/>
  <c r="R61" i="10" s="1"/>
  <c r="R62" i="10" s="1"/>
  <c r="R63" i="10" s="1"/>
  <c r="R64" i="10" s="1"/>
  <c r="R65" i="10" s="1"/>
  <c r="R66" i="10" s="1"/>
  <c r="R67" i="10" s="1"/>
  <c r="R68" i="10" s="1"/>
  <c r="R69" i="10" s="1"/>
  <c r="R70" i="10" s="1"/>
  <c r="R71" i="10" s="1"/>
  <c r="R72" i="10" s="1"/>
  <c r="R73" i="10" s="1"/>
  <c r="R74" i="10" s="1"/>
  <c r="R16" i="10"/>
  <c r="R15" i="10"/>
  <c r="K16" i="10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8" i="10" s="1"/>
  <c r="K29" i="10" s="1"/>
  <c r="K30" i="10" s="1"/>
  <c r="K31" i="10" s="1"/>
  <c r="K32" i="10" s="1"/>
  <c r="K33" i="10" s="1"/>
  <c r="K34" i="10" s="1"/>
  <c r="K35" i="10" s="1"/>
  <c r="K36" i="10" s="1"/>
  <c r="K37" i="10" s="1"/>
  <c r="K38" i="10" s="1"/>
  <c r="K40" i="10" s="1"/>
  <c r="K41" i="10" s="1"/>
  <c r="K42" i="10" s="1"/>
  <c r="K43" i="10" s="1"/>
  <c r="K44" i="10" s="1"/>
  <c r="K45" i="10" s="1"/>
  <c r="K46" i="10" s="1"/>
  <c r="K47" i="10" s="1"/>
  <c r="K48" i="10" s="1"/>
  <c r="K49" i="10" s="1"/>
  <c r="K50" i="10" s="1"/>
  <c r="K52" i="10" s="1"/>
  <c r="K53" i="10" s="1"/>
  <c r="K54" i="10" s="1"/>
  <c r="K55" i="10" s="1"/>
  <c r="K56" i="10" s="1"/>
  <c r="K57" i="10" s="1"/>
  <c r="K58" i="10" s="1"/>
  <c r="K59" i="10" s="1"/>
  <c r="K60" i="10" s="1"/>
  <c r="K61" i="10" s="1"/>
  <c r="K62" i="10" s="1"/>
  <c r="K64" i="10" s="1"/>
  <c r="K65" i="10" s="1"/>
  <c r="K66" i="10" s="1"/>
  <c r="K67" i="10" s="1"/>
  <c r="K68" i="10" s="1"/>
  <c r="K69" i="10" s="1"/>
  <c r="K70" i="10" s="1"/>
  <c r="K71" i="10" s="1"/>
  <c r="K72" i="10" s="1"/>
  <c r="K73" i="10" s="1"/>
  <c r="K74" i="10" s="1"/>
  <c r="L12" i="10"/>
  <c r="K123" i="10"/>
  <c r="K141" i="10"/>
  <c r="K135" i="10"/>
  <c r="C25" i="10"/>
  <c r="C24" i="10"/>
  <c r="K129" i="10"/>
  <c r="C19" i="10"/>
  <c r="K122" i="10"/>
  <c r="C12" i="10"/>
  <c r="K116" i="10"/>
  <c r="C9" i="10"/>
  <c r="C8" i="10"/>
  <c r="C7" i="10"/>
  <c r="K34" i="9"/>
  <c r="K28" i="9"/>
  <c r="K22" i="9"/>
  <c r="K16" i="9"/>
  <c r="K15" i="9"/>
  <c r="K9" i="9"/>
  <c r="K2" i="9"/>
  <c r="C25" i="9"/>
  <c r="C24" i="9"/>
  <c r="C19" i="9"/>
  <c r="C12" i="9"/>
  <c r="C9" i="9"/>
  <c r="C8" i="9"/>
  <c r="C7" i="9"/>
  <c r="I2" i="8"/>
  <c r="I1" i="8"/>
  <c r="D19" i="8"/>
  <c r="H18" i="8"/>
  <c r="F19" i="8"/>
  <c r="J19" i="8" s="1"/>
  <c r="J18" i="8"/>
  <c r="D18" i="8"/>
  <c r="C25" i="7"/>
  <c r="C24" i="7"/>
  <c r="C19" i="7"/>
  <c r="C12" i="7"/>
  <c r="C9" i="7"/>
  <c r="C8" i="7"/>
  <c r="C7" i="7"/>
  <c r="X44" i="14" l="1"/>
  <c r="P44" i="14" s="1"/>
  <c r="X51" i="14"/>
  <c r="P51" i="14" s="1"/>
  <c r="X54" i="14"/>
  <c r="P54" i="14" s="1"/>
  <c r="X57" i="14"/>
  <c r="P57" i="14" s="1"/>
  <c r="X28" i="14"/>
  <c r="P28" i="14" s="1"/>
  <c r="X50" i="14"/>
  <c r="P50" i="14" s="1"/>
  <c r="X37" i="14"/>
  <c r="P37" i="14" s="1"/>
  <c r="X15" i="14"/>
  <c r="P15" i="14" s="1"/>
  <c r="Q15" i="14" s="1"/>
  <c r="S15" i="14" s="1"/>
  <c r="R16" i="14" s="1"/>
  <c r="X45" i="14"/>
  <c r="P45" i="14" s="1"/>
  <c r="X32" i="14"/>
  <c r="P32" i="14" s="1"/>
  <c r="X63" i="14"/>
  <c r="P63" i="14" s="1"/>
  <c r="X24" i="14"/>
  <c r="P24" i="14" s="1"/>
  <c r="X21" i="14"/>
  <c r="P21" i="14" s="1"/>
  <c r="X18" i="14"/>
  <c r="P18" i="14" s="1"/>
  <c r="X58" i="14"/>
  <c r="P58" i="14" s="1"/>
  <c r="X66" i="14"/>
  <c r="P66" i="14" s="1"/>
  <c r="X53" i="14"/>
  <c r="P53" i="14" s="1"/>
  <c r="X40" i="14"/>
  <c r="P40" i="14" s="1"/>
  <c r="X27" i="14"/>
  <c r="P27" i="14" s="1"/>
  <c r="K2" i="14"/>
  <c r="K4" i="14" s="1"/>
  <c r="J113" i="14" s="1"/>
  <c r="X69" i="14"/>
  <c r="P69" i="14" s="1"/>
  <c r="X56" i="14"/>
  <c r="P56" i="14" s="1"/>
  <c r="X43" i="14"/>
  <c r="P43" i="14" s="1"/>
  <c r="X30" i="14"/>
  <c r="P30" i="14" s="1"/>
  <c r="X72" i="14"/>
  <c r="P72" i="14" s="1"/>
  <c r="X59" i="14"/>
  <c r="P59" i="14" s="1"/>
  <c r="X46" i="14"/>
  <c r="P46" i="14" s="1"/>
  <c r="X33" i="14"/>
  <c r="P33" i="14" s="1"/>
  <c r="X62" i="14"/>
  <c r="P62" i="14" s="1"/>
  <c r="X49" i="14"/>
  <c r="P49" i="14" s="1"/>
  <c r="X36" i="14"/>
  <c r="P36" i="14" s="1"/>
  <c r="X26" i="14"/>
  <c r="P26" i="14" s="1"/>
  <c r="X20" i="14"/>
  <c r="P20" i="14" s="1"/>
  <c r="X17" i="14"/>
  <c r="P17" i="14" s="1"/>
  <c r="X65" i="14"/>
  <c r="P65" i="14" s="1"/>
  <c r="X52" i="14"/>
  <c r="P52" i="14" s="1"/>
  <c r="X39" i="14"/>
  <c r="P39" i="14" s="1"/>
  <c r="X23" i="14"/>
  <c r="P23" i="14" s="1"/>
  <c r="X68" i="14"/>
  <c r="P68" i="14" s="1"/>
  <c r="X55" i="14"/>
  <c r="P55" i="14" s="1"/>
  <c r="X42" i="14"/>
  <c r="P42" i="14" s="1"/>
  <c r="X29" i="14"/>
  <c r="P29" i="14" s="1"/>
  <c r="X71" i="14"/>
  <c r="P71" i="14" s="1"/>
  <c r="X74" i="14"/>
  <c r="P74" i="14" s="1"/>
  <c r="X61" i="14"/>
  <c r="P61" i="14" s="1"/>
  <c r="X38" i="14"/>
  <c r="P38" i="14" s="1"/>
  <c r="X25" i="14"/>
  <c r="P25" i="14" s="1"/>
  <c r="X19" i="14"/>
  <c r="P19" i="14" s="1"/>
  <c r="X16" i="14"/>
  <c r="P16" i="14" s="1"/>
  <c r="X73" i="14"/>
  <c r="P73" i="14" s="1"/>
  <c r="X60" i="14"/>
  <c r="P60" i="14" s="1"/>
  <c r="X47" i="14"/>
  <c r="P47" i="14" s="1"/>
  <c r="X34" i="14"/>
  <c r="P34" i="14" s="1"/>
  <c r="X22" i="14"/>
  <c r="P22" i="14" s="1"/>
  <c r="X31" i="14"/>
  <c r="P31" i="14" s="1"/>
  <c r="X41" i="14"/>
  <c r="P41" i="14" s="1"/>
  <c r="X48" i="14"/>
  <c r="P48" i="14" s="1"/>
  <c r="AA15" i="14"/>
  <c r="X64" i="14"/>
  <c r="P64" i="14" s="1"/>
  <c r="X67" i="14"/>
  <c r="P67" i="14" s="1"/>
  <c r="X70" i="14"/>
  <c r="P70" i="14" s="1"/>
  <c r="AA15" i="13"/>
  <c r="E2" i="13"/>
  <c r="E2" i="12"/>
  <c r="X30" i="12" s="1"/>
  <c r="P30" i="12" s="1"/>
  <c r="M72" i="11"/>
  <c r="M64" i="11"/>
  <c r="M45" i="11"/>
  <c r="M26" i="11"/>
  <c r="M21" i="11"/>
  <c r="M28" i="11"/>
  <c r="M73" i="11"/>
  <c r="M24" i="11"/>
  <c r="M61" i="11"/>
  <c r="M53" i="11"/>
  <c r="M34" i="11"/>
  <c r="M62" i="11"/>
  <c r="M69" i="11"/>
  <c r="M50" i="11"/>
  <c r="M42" i="11"/>
  <c r="M36" i="11"/>
  <c r="M15" i="11"/>
  <c r="M17" i="11"/>
  <c r="M35" i="11"/>
  <c r="M58" i="11"/>
  <c r="M31" i="11"/>
  <c r="M18" i="11"/>
  <c r="M54" i="11"/>
  <c r="M29" i="11"/>
  <c r="M74" i="11"/>
  <c r="M66" i="11"/>
  <c r="M47" i="11"/>
  <c r="M39" i="11"/>
  <c r="M23" i="11"/>
  <c r="M27" i="11"/>
  <c r="M37" i="11"/>
  <c r="M55" i="11"/>
  <c r="M65" i="11"/>
  <c r="M16" i="11"/>
  <c r="M71" i="11"/>
  <c r="M63" i="11"/>
  <c r="M44" i="11"/>
  <c r="M25" i="11"/>
  <c r="M20" i="11"/>
  <c r="M59" i="11"/>
  <c r="M60" i="11"/>
  <c r="M52" i="11"/>
  <c r="M33" i="11"/>
  <c r="M57" i="11"/>
  <c r="M38" i="11"/>
  <c r="M30" i="11"/>
  <c r="M46" i="11"/>
  <c r="M22" i="11"/>
  <c r="M51" i="11"/>
  <c r="M67" i="11"/>
  <c r="M68" i="11"/>
  <c r="M49" i="11"/>
  <c r="M41" i="11"/>
  <c r="M19" i="11"/>
  <c r="M32" i="11"/>
  <c r="K2" i="11"/>
  <c r="M48" i="11"/>
  <c r="M40" i="11"/>
  <c r="M70" i="11"/>
  <c r="M43" i="11"/>
  <c r="M56" i="11"/>
  <c r="E2" i="10"/>
  <c r="E2" i="9"/>
  <c r="E2" i="7"/>
  <c r="J21" i="8"/>
  <c r="H19" i="8"/>
  <c r="D4" i="6"/>
  <c r="D3" i="6"/>
  <c r="F3" i="6" s="1"/>
  <c r="K8" i="5"/>
  <c r="E37" i="5"/>
  <c r="K5" i="5" s="1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K7" i="5" s="1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6" i="5"/>
  <c r="E35" i="5"/>
  <c r="E34" i="5"/>
  <c r="E33" i="5"/>
  <c r="K4" i="5" s="1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T15" i="14" l="1"/>
  <c r="V15" i="14" s="1"/>
  <c r="W15" i="14" s="1"/>
  <c r="K139" i="14"/>
  <c r="K133" i="14"/>
  <c r="K127" i="14"/>
  <c r="J120" i="14"/>
  <c r="K118" i="14"/>
  <c r="K125" i="14" s="1"/>
  <c r="K131" i="14" s="1"/>
  <c r="K137" i="14" s="1"/>
  <c r="K143" i="14" s="1"/>
  <c r="AB15" i="14"/>
  <c r="AW15" i="14" s="1"/>
  <c r="X50" i="13"/>
  <c r="P50" i="13" s="1"/>
  <c r="X37" i="13"/>
  <c r="P37" i="13" s="1"/>
  <c r="X15" i="13"/>
  <c r="P15" i="13" s="1"/>
  <c r="Q15" i="13" s="1"/>
  <c r="X46" i="13"/>
  <c r="P46" i="13" s="1"/>
  <c r="X63" i="13"/>
  <c r="P63" i="13" s="1"/>
  <c r="X24" i="13"/>
  <c r="P24" i="13" s="1"/>
  <c r="X21" i="13"/>
  <c r="P21" i="13" s="1"/>
  <c r="X18" i="13"/>
  <c r="P18" i="13" s="1"/>
  <c r="X66" i="13"/>
  <c r="P66" i="13" s="1"/>
  <c r="X53" i="13"/>
  <c r="P53" i="13" s="1"/>
  <c r="X40" i="13"/>
  <c r="P40" i="13" s="1"/>
  <c r="X27" i="13"/>
  <c r="P27" i="13" s="1"/>
  <c r="K2" i="13"/>
  <c r="K4" i="13" s="1"/>
  <c r="J113" i="13" s="1"/>
  <c r="X69" i="13"/>
  <c r="P69" i="13" s="1"/>
  <c r="X56" i="13"/>
  <c r="P56" i="13" s="1"/>
  <c r="X43" i="13"/>
  <c r="P43" i="13" s="1"/>
  <c r="X30" i="13"/>
  <c r="P30" i="13" s="1"/>
  <c r="X26" i="13"/>
  <c r="P26" i="13" s="1"/>
  <c r="X71" i="13"/>
  <c r="P71" i="13" s="1"/>
  <c r="X58" i="13"/>
  <c r="P58" i="13" s="1"/>
  <c r="X45" i="13"/>
  <c r="P45" i="13" s="1"/>
  <c r="X32" i="13"/>
  <c r="P32" i="13" s="1"/>
  <c r="X74" i="13"/>
  <c r="P74" i="13" s="1"/>
  <c r="X64" i="13"/>
  <c r="P64" i="13" s="1"/>
  <c r="X51" i="13"/>
  <c r="P51" i="13" s="1"/>
  <c r="X67" i="13"/>
  <c r="P67" i="13" s="1"/>
  <c r="X54" i="13"/>
  <c r="P54" i="13" s="1"/>
  <c r="X70" i="13"/>
  <c r="P70" i="13" s="1"/>
  <c r="X57" i="13"/>
  <c r="P57" i="13" s="1"/>
  <c r="X73" i="13"/>
  <c r="P73" i="13" s="1"/>
  <c r="X60" i="13"/>
  <c r="P60" i="13" s="1"/>
  <c r="X47" i="13"/>
  <c r="P47" i="13" s="1"/>
  <c r="X34" i="13"/>
  <c r="P34" i="13" s="1"/>
  <c r="X72" i="13"/>
  <c r="P72" i="13" s="1"/>
  <c r="X59" i="13"/>
  <c r="P59" i="13" s="1"/>
  <c r="X41" i="13"/>
  <c r="P41" i="13" s="1"/>
  <c r="X38" i="13"/>
  <c r="P38" i="13" s="1"/>
  <c r="X61" i="13"/>
  <c r="P61" i="13" s="1"/>
  <c r="X55" i="13"/>
  <c r="P55" i="13" s="1"/>
  <c r="X42" i="13"/>
  <c r="P42" i="13" s="1"/>
  <c r="X29" i="13"/>
  <c r="P29" i="13" s="1"/>
  <c r="X65" i="13"/>
  <c r="P65" i="13" s="1"/>
  <c r="X44" i="13"/>
  <c r="P44" i="13" s="1"/>
  <c r="X36" i="13"/>
  <c r="P36" i="13" s="1"/>
  <c r="X22" i="13"/>
  <c r="P22" i="13" s="1"/>
  <c r="X33" i="13"/>
  <c r="P33" i="13" s="1"/>
  <c r="X28" i="13"/>
  <c r="P28" i="13" s="1"/>
  <c r="X23" i="13"/>
  <c r="P23" i="13" s="1"/>
  <c r="X39" i="13"/>
  <c r="P39" i="13" s="1"/>
  <c r="X48" i="13"/>
  <c r="P48" i="13" s="1"/>
  <c r="X17" i="13"/>
  <c r="P17" i="13" s="1"/>
  <c r="X16" i="13"/>
  <c r="P16" i="13" s="1"/>
  <c r="X25" i="13"/>
  <c r="P25" i="13" s="1"/>
  <c r="X68" i="13"/>
  <c r="P68" i="13" s="1"/>
  <c r="X52" i="13"/>
  <c r="P52" i="13" s="1"/>
  <c r="X49" i="13"/>
  <c r="P49" i="13" s="1"/>
  <c r="X19" i="13"/>
  <c r="P19" i="13" s="1"/>
  <c r="X31" i="13"/>
  <c r="P31" i="13" s="1"/>
  <c r="X62" i="13"/>
  <c r="P62" i="13" s="1"/>
  <c r="X20" i="13"/>
  <c r="P20" i="13" s="1"/>
  <c r="X35" i="13"/>
  <c r="P35" i="13" s="1"/>
  <c r="X58" i="12"/>
  <c r="P58" i="12" s="1"/>
  <c r="X67" i="12"/>
  <c r="P67" i="12" s="1"/>
  <c r="X36" i="12"/>
  <c r="P36" i="12" s="1"/>
  <c r="X28" i="12"/>
  <c r="P28" i="12" s="1"/>
  <c r="X62" i="12"/>
  <c r="P62" i="12" s="1"/>
  <c r="X71" i="12"/>
  <c r="P71" i="12" s="1"/>
  <c r="X27" i="12"/>
  <c r="P27" i="12" s="1"/>
  <c r="X18" i="12"/>
  <c r="P18" i="12" s="1"/>
  <c r="X25" i="12"/>
  <c r="P25" i="12" s="1"/>
  <c r="X32" i="12"/>
  <c r="P32" i="12" s="1"/>
  <c r="X52" i="12"/>
  <c r="P52" i="12" s="1"/>
  <c r="X41" i="12"/>
  <c r="P41" i="12" s="1"/>
  <c r="X17" i="12"/>
  <c r="X34" i="12"/>
  <c r="P34" i="12" s="1"/>
  <c r="X64" i="12"/>
  <c r="P64" i="12" s="1"/>
  <c r="X19" i="12"/>
  <c r="P19" i="12" s="1"/>
  <c r="X56" i="12"/>
  <c r="P56" i="12" s="1"/>
  <c r="X46" i="12"/>
  <c r="P46" i="12" s="1"/>
  <c r="X31" i="12"/>
  <c r="P31" i="12" s="1"/>
  <c r="X20" i="12"/>
  <c r="P20" i="12" s="1"/>
  <c r="X39" i="12"/>
  <c r="P39" i="12" s="1"/>
  <c r="X15" i="12"/>
  <c r="X69" i="12"/>
  <c r="P69" i="12" s="1"/>
  <c r="X50" i="12"/>
  <c r="P50" i="12" s="1"/>
  <c r="X22" i="12"/>
  <c r="P22" i="12" s="1"/>
  <c r="X40" i="12"/>
  <c r="P40" i="12" s="1"/>
  <c r="X26" i="12"/>
  <c r="P26" i="12" s="1"/>
  <c r="X73" i="12"/>
  <c r="P73" i="12" s="1"/>
  <c r="X74" i="12"/>
  <c r="P74" i="12" s="1"/>
  <c r="X35" i="12"/>
  <c r="P35" i="12" s="1"/>
  <c r="X48" i="12"/>
  <c r="P48" i="12" s="1"/>
  <c r="X63" i="12"/>
  <c r="P63" i="12" s="1"/>
  <c r="X61" i="12"/>
  <c r="P61" i="12" s="1"/>
  <c r="X37" i="12"/>
  <c r="P37" i="12" s="1"/>
  <c r="X59" i="12"/>
  <c r="P59" i="12" s="1"/>
  <c r="X45" i="12"/>
  <c r="P45" i="12" s="1"/>
  <c r="X44" i="12"/>
  <c r="P44" i="12" s="1"/>
  <c r="X57" i="12"/>
  <c r="P57" i="12" s="1"/>
  <c r="X55" i="12"/>
  <c r="P55" i="12" s="1"/>
  <c r="X24" i="12"/>
  <c r="P24" i="12" s="1"/>
  <c r="K2" i="12"/>
  <c r="X66" i="12"/>
  <c r="P66" i="12" s="1"/>
  <c r="X60" i="12"/>
  <c r="P60" i="12" s="1"/>
  <c r="X65" i="12"/>
  <c r="P65" i="12" s="1"/>
  <c r="X49" i="12"/>
  <c r="P49" i="12" s="1"/>
  <c r="X21" i="12"/>
  <c r="P21" i="12" s="1"/>
  <c r="X68" i="12"/>
  <c r="P68" i="12" s="1"/>
  <c r="X33" i="12"/>
  <c r="P33" i="12" s="1"/>
  <c r="X53" i="12"/>
  <c r="P53" i="12" s="1"/>
  <c r="X70" i="12"/>
  <c r="P70" i="12" s="1"/>
  <c r="X42" i="12"/>
  <c r="P42" i="12" s="1"/>
  <c r="X54" i="12"/>
  <c r="P54" i="12" s="1"/>
  <c r="X16" i="12"/>
  <c r="X38" i="12"/>
  <c r="P38" i="12" s="1"/>
  <c r="X51" i="12"/>
  <c r="P51" i="12" s="1"/>
  <c r="X29" i="12"/>
  <c r="P29" i="12" s="1"/>
  <c r="X23" i="12"/>
  <c r="P23" i="12" s="1"/>
  <c r="X47" i="12"/>
  <c r="P47" i="12" s="1"/>
  <c r="X43" i="12"/>
  <c r="P43" i="12" s="1"/>
  <c r="X72" i="12"/>
  <c r="P72" i="12" s="1"/>
  <c r="D6" i="6"/>
  <c r="F15" i="6" s="1"/>
  <c r="G2" i="6" s="1"/>
  <c r="G3" i="6" s="1"/>
  <c r="K2" i="10"/>
  <c r="M63" i="10"/>
  <c r="M47" i="10"/>
  <c r="M31" i="10"/>
  <c r="M15" i="10"/>
  <c r="M27" i="10"/>
  <c r="M74" i="10"/>
  <c r="M73" i="10"/>
  <c r="M40" i="10"/>
  <c r="M39" i="10"/>
  <c r="M38" i="10"/>
  <c r="M37" i="10"/>
  <c r="M36" i="10"/>
  <c r="M35" i="10"/>
  <c r="M34" i="10"/>
  <c r="M33" i="10"/>
  <c r="M48" i="10"/>
  <c r="M62" i="10"/>
  <c r="M46" i="10"/>
  <c r="M30" i="10"/>
  <c r="M43" i="10"/>
  <c r="M58" i="10"/>
  <c r="M26" i="10"/>
  <c r="M57" i="10"/>
  <c r="M72" i="10"/>
  <c r="M23" i="10"/>
  <c r="M70" i="10"/>
  <c r="M53" i="10"/>
  <c r="M68" i="10"/>
  <c r="M19" i="10"/>
  <c r="M66" i="10"/>
  <c r="M49" i="10"/>
  <c r="M64" i="10"/>
  <c r="M16" i="10"/>
  <c r="M61" i="10"/>
  <c r="M45" i="10"/>
  <c r="M29" i="10"/>
  <c r="M59" i="10"/>
  <c r="M42" i="10"/>
  <c r="M41" i="10"/>
  <c r="M56" i="10"/>
  <c r="M55" i="10"/>
  <c r="M54" i="10"/>
  <c r="M69" i="10"/>
  <c r="M51" i="10"/>
  <c r="M50" i="10"/>
  <c r="M17" i="10"/>
  <c r="M60" i="10"/>
  <c r="M44" i="10"/>
  <c r="M28" i="10"/>
  <c r="M25" i="10"/>
  <c r="M24" i="10"/>
  <c r="M71" i="10"/>
  <c r="M22" i="10"/>
  <c r="M21" i="10"/>
  <c r="M20" i="10"/>
  <c r="M67" i="10"/>
  <c r="M18" i="10"/>
  <c r="M32" i="10"/>
  <c r="M52" i="10"/>
  <c r="M65" i="10"/>
  <c r="I1" i="5"/>
  <c r="E3" i="6"/>
  <c r="K3" i="5"/>
  <c r="H3" i="6"/>
  <c r="K6" i="5"/>
  <c r="E4" i="6"/>
  <c r="F4" i="6"/>
  <c r="H4" i="6"/>
  <c r="M16" i="14" l="1"/>
  <c r="AX15" i="14"/>
  <c r="BA15" i="14" s="1"/>
  <c r="AZ15" i="14"/>
  <c r="AC15" i="14"/>
  <c r="O16" i="14"/>
  <c r="S15" i="13"/>
  <c r="T15" i="13"/>
  <c r="V15" i="13" s="1"/>
  <c r="W15" i="13" s="1"/>
  <c r="K139" i="13"/>
  <c r="J120" i="13"/>
  <c r="K118" i="13"/>
  <c r="K125" i="13" s="1"/>
  <c r="K133" i="13"/>
  <c r="K127" i="13"/>
  <c r="K115" i="11"/>
  <c r="K115" i="12"/>
  <c r="K115" i="10"/>
  <c r="K8" i="9"/>
  <c r="G4" i="6"/>
  <c r="P16" i="12"/>
  <c r="P17" i="12"/>
  <c r="P15" i="12"/>
  <c r="J3" i="6"/>
  <c r="L3" i="6" s="1"/>
  <c r="N3" i="6" s="1"/>
  <c r="J4" i="6"/>
  <c r="J6" i="6" s="1"/>
  <c r="Q16" i="14" l="1"/>
  <c r="AA16" i="14"/>
  <c r="K131" i="13"/>
  <c r="K137" i="13" s="1"/>
  <c r="K143" i="13" s="1"/>
  <c r="AB15" i="13"/>
  <c r="R16" i="13"/>
  <c r="M16" i="13"/>
  <c r="L4" i="6"/>
  <c r="N4" i="6" s="1"/>
  <c r="L6" i="6"/>
  <c r="N6" i="6" s="1"/>
  <c r="S16" i="14" l="1"/>
  <c r="T16" i="14"/>
  <c r="V16" i="14" s="1"/>
  <c r="W16" i="14" s="1"/>
  <c r="O16" i="13"/>
  <c r="AW15" i="13"/>
  <c r="AC15" i="13"/>
  <c r="N66" i="12"/>
  <c r="N37" i="12"/>
  <c r="N19" i="12"/>
  <c r="N29" i="12"/>
  <c r="N73" i="12"/>
  <c r="N15" i="12"/>
  <c r="O15" i="12" s="1"/>
  <c r="N69" i="12"/>
  <c r="N53" i="12"/>
  <c r="N38" i="12"/>
  <c r="N65" i="12"/>
  <c r="N51" i="12"/>
  <c r="N36" i="12"/>
  <c r="N23" i="12"/>
  <c r="N16" i="12"/>
  <c r="N41" i="12"/>
  <c r="N40" i="12"/>
  <c r="N68" i="12"/>
  <c r="N64" i="12"/>
  <c r="N50" i="12"/>
  <c r="N35" i="12"/>
  <c r="N22" i="12"/>
  <c r="K1" i="12"/>
  <c r="K4" i="12" s="1"/>
  <c r="J113" i="12" s="1"/>
  <c r="N43" i="12"/>
  <c r="N57" i="12"/>
  <c r="N27" i="12"/>
  <c r="N39" i="12"/>
  <c r="N24" i="12"/>
  <c r="N49" i="12"/>
  <c r="N34" i="12"/>
  <c r="N21" i="12"/>
  <c r="N32" i="12"/>
  <c r="N17" i="12"/>
  <c r="N28" i="12"/>
  <c r="N71" i="12"/>
  <c r="N25" i="12"/>
  <c r="N52" i="12"/>
  <c r="N63" i="12"/>
  <c r="N48" i="12"/>
  <c r="N33" i="12"/>
  <c r="N20" i="12"/>
  <c r="N42" i="12"/>
  <c r="N56" i="12"/>
  <c r="N70" i="12"/>
  <c r="N62" i="12"/>
  <c r="N47" i="12"/>
  <c r="N44" i="12"/>
  <c r="N55" i="12"/>
  <c r="N61" i="12"/>
  <c r="N46" i="12"/>
  <c r="N31" i="12"/>
  <c r="N26" i="12"/>
  <c r="N54" i="12"/>
  <c r="N67" i="12"/>
  <c r="N60" i="12"/>
  <c r="N45" i="12"/>
  <c r="N30" i="12"/>
  <c r="N18" i="12"/>
  <c r="N74" i="12"/>
  <c r="N58" i="12"/>
  <c r="N72" i="12"/>
  <c r="N59" i="12"/>
  <c r="H23" i="8"/>
  <c r="J23" i="8" s="1"/>
  <c r="J25" i="8" s="1"/>
  <c r="L65" i="11"/>
  <c r="L38" i="11"/>
  <c r="L24" i="11"/>
  <c r="L63" i="10"/>
  <c r="L47" i="10"/>
  <c r="L31" i="10"/>
  <c r="L15" i="10"/>
  <c r="P15" i="10" s="1"/>
  <c r="K1" i="10"/>
  <c r="K4" i="10" s="1"/>
  <c r="J113" i="10" s="1"/>
  <c r="L26" i="10"/>
  <c r="L45" i="11"/>
  <c r="L30" i="11"/>
  <c r="L72" i="11"/>
  <c r="L53" i="10"/>
  <c r="L56" i="11"/>
  <c r="L52" i="10"/>
  <c r="L27" i="11"/>
  <c r="L19" i="10"/>
  <c r="L66" i="10"/>
  <c r="L53" i="11"/>
  <c r="L33" i="10"/>
  <c r="L15" i="11"/>
  <c r="P15" i="11" s="1"/>
  <c r="L51" i="11"/>
  <c r="L37" i="11"/>
  <c r="L62" i="10"/>
  <c r="L46" i="10"/>
  <c r="L30" i="10"/>
  <c r="L41" i="10"/>
  <c r="L23" i="10"/>
  <c r="L57" i="11"/>
  <c r="L54" i="11"/>
  <c r="L16" i="10"/>
  <c r="L64" i="11"/>
  <c r="L50" i="11"/>
  <c r="L36" i="11"/>
  <c r="L23" i="11"/>
  <c r="L61" i="10"/>
  <c r="L45" i="10"/>
  <c r="L29" i="10"/>
  <c r="L42" i="10"/>
  <c r="L25" i="10"/>
  <c r="L72" i="10"/>
  <c r="L29" i="11"/>
  <c r="L28" i="11"/>
  <c r="L69" i="10"/>
  <c r="L41" i="11"/>
  <c r="L36" i="10"/>
  <c r="L49" i="11"/>
  <c r="L35" i="11"/>
  <c r="L22" i="11"/>
  <c r="L60" i="10"/>
  <c r="L44" i="10"/>
  <c r="L28" i="10"/>
  <c r="L74" i="10"/>
  <c r="L18" i="11"/>
  <c r="L71" i="10"/>
  <c r="L67" i="10"/>
  <c r="L63" i="11"/>
  <c r="L48" i="11"/>
  <c r="L34" i="11"/>
  <c r="L21" i="11"/>
  <c r="L59" i="10"/>
  <c r="L43" i="10"/>
  <c r="L27" i="10"/>
  <c r="K1" i="9"/>
  <c r="K4" i="9" s="1"/>
  <c r="K6" i="9" s="1"/>
  <c r="L56" i="10"/>
  <c r="L59" i="11"/>
  <c r="L55" i="10"/>
  <c r="L43" i="11"/>
  <c r="L42" i="11"/>
  <c r="L70" i="11"/>
  <c r="L20" i="10"/>
  <c r="L51" i="10"/>
  <c r="L66" i="11"/>
  <c r="L62" i="11"/>
  <c r="L47" i="11"/>
  <c r="L33" i="11"/>
  <c r="L20" i="11"/>
  <c r="K4" i="11"/>
  <c r="J113" i="11" s="1"/>
  <c r="L58" i="10"/>
  <c r="L24" i="10"/>
  <c r="L44" i="11"/>
  <c r="L39" i="10"/>
  <c r="L17" i="11"/>
  <c r="L70" i="10"/>
  <c r="L22" i="10"/>
  <c r="L71" i="11"/>
  <c r="L37" i="10"/>
  <c r="L68" i="10"/>
  <c r="L55" i="11"/>
  <c r="L35" i="10"/>
  <c r="L40" i="11"/>
  <c r="L34" i="10"/>
  <c r="L25" i="11"/>
  <c r="L49" i="10"/>
  <c r="L32" i="10"/>
  <c r="L61" i="11"/>
  <c r="L46" i="11"/>
  <c r="L32" i="11"/>
  <c r="L19" i="11"/>
  <c r="L73" i="10"/>
  <c r="L57" i="10"/>
  <c r="L58" i="11"/>
  <c r="L38" i="10"/>
  <c r="L39" i="11"/>
  <c r="L74" i="11"/>
  <c r="L60" i="11"/>
  <c r="L31" i="11"/>
  <c r="L40" i="10"/>
  <c r="L54" i="10"/>
  <c r="L21" i="10"/>
  <c r="L26" i="11"/>
  <c r="L18" i="10"/>
  <c r="L65" i="10"/>
  <c r="L52" i="11"/>
  <c r="L73" i="11"/>
  <c r="L16" i="11"/>
  <c r="L67" i="11"/>
  <c r="L48" i="10"/>
  <c r="L69" i="11"/>
  <c r="L50" i="10"/>
  <c r="L17" i="10"/>
  <c r="L64" i="10"/>
  <c r="L68" i="11"/>
  <c r="AB16" i="14" l="1"/>
  <c r="R17" i="14"/>
  <c r="M17" i="14"/>
  <c r="Q16" i="13"/>
  <c r="AA16" i="13"/>
  <c r="AX15" i="13"/>
  <c r="BA15" i="13" s="1"/>
  <c r="AA15" i="12"/>
  <c r="Q15" i="12"/>
  <c r="K127" i="12"/>
  <c r="K118" i="12"/>
  <c r="K133" i="12"/>
  <c r="K139" i="12"/>
  <c r="J120" i="12"/>
  <c r="K133" i="11"/>
  <c r="K118" i="11"/>
  <c r="K139" i="11"/>
  <c r="J120" i="11"/>
  <c r="K127" i="11"/>
  <c r="P16" i="10"/>
  <c r="T15" i="10"/>
  <c r="T15" i="11"/>
  <c r="P16" i="11"/>
  <c r="K139" i="10"/>
  <c r="K118" i="10"/>
  <c r="K127" i="10"/>
  <c r="J120" i="10"/>
  <c r="K133" i="10"/>
  <c r="K13" i="9"/>
  <c r="K32" i="9"/>
  <c r="K26" i="9"/>
  <c r="K20" i="9"/>
  <c r="K11" i="9"/>
  <c r="O17" i="14" l="1"/>
  <c r="AW16" i="14"/>
  <c r="AC16" i="14"/>
  <c r="AZ15" i="13"/>
  <c r="S16" i="13"/>
  <c r="T16" i="13"/>
  <c r="V16" i="13" s="1"/>
  <c r="W16" i="13" s="1"/>
  <c r="K125" i="12"/>
  <c r="K131" i="12" s="1"/>
  <c r="K137" i="12" s="1"/>
  <c r="K143" i="12" s="1"/>
  <c r="U15" i="10"/>
  <c r="X15" i="10" s="1"/>
  <c r="T15" i="12"/>
  <c r="V15" i="12" s="1"/>
  <c r="W15" i="12" s="1"/>
  <c r="AB15" i="12" s="1"/>
  <c r="AC15" i="12" s="1"/>
  <c r="S15" i="12"/>
  <c r="T16" i="10"/>
  <c r="U16" i="10" s="1"/>
  <c r="W16" i="10" s="1"/>
  <c r="P17" i="10"/>
  <c r="P17" i="11"/>
  <c r="T16" i="11"/>
  <c r="K125" i="11"/>
  <c r="K131" i="11" s="1"/>
  <c r="K137" i="11" s="1"/>
  <c r="K143" i="11" s="1"/>
  <c r="K125" i="10"/>
  <c r="K131" i="10" s="1"/>
  <c r="K137" i="10" s="1"/>
  <c r="K143" i="10" s="1"/>
  <c r="K18" i="9"/>
  <c r="K24" i="9" s="1"/>
  <c r="K30" i="9" s="1"/>
  <c r="K36" i="9" s="1"/>
  <c r="AX16" i="14" l="1"/>
  <c r="BA16" i="14" s="1"/>
  <c r="AA17" i="14"/>
  <c r="Q17" i="14"/>
  <c r="AB16" i="13"/>
  <c r="R17" i="13"/>
  <c r="M17" i="13"/>
  <c r="W15" i="10"/>
  <c r="AW15" i="12"/>
  <c r="R16" i="12"/>
  <c r="M16" i="12"/>
  <c r="X16" i="10"/>
  <c r="AX15" i="12"/>
  <c r="BA15" i="12" s="1"/>
  <c r="P18" i="11"/>
  <c r="T17" i="11"/>
  <c r="P18" i="10"/>
  <c r="T17" i="10"/>
  <c r="U17" i="10" s="1"/>
  <c r="W17" i="10" s="1"/>
  <c r="S17" i="14" l="1"/>
  <c r="T17" i="14"/>
  <c r="V17" i="14" s="1"/>
  <c r="W17" i="14" s="1"/>
  <c r="AZ16" i="14"/>
  <c r="O17" i="13"/>
  <c r="AW16" i="13"/>
  <c r="AC16" i="13"/>
  <c r="AZ15" i="12"/>
  <c r="X17" i="10"/>
  <c r="P19" i="10"/>
  <c r="T18" i="10"/>
  <c r="U18" i="10" s="1"/>
  <c r="W18" i="10" s="1"/>
  <c r="T18" i="11"/>
  <c r="P19" i="11"/>
  <c r="AB17" i="14" l="1"/>
  <c r="M18" i="14"/>
  <c r="R18" i="14"/>
  <c r="AX16" i="13"/>
  <c r="BA16" i="13" s="1"/>
  <c r="AZ16" i="13"/>
  <c r="AA17" i="13"/>
  <c r="Q17" i="13"/>
  <c r="X18" i="10"/>
  <c r="T19" i="11"/>
  <c r="P20" i="11"/>
  <c r="P20" i="10"/>
  <c r="T19" i="10"/>
  <c r="U19" i="10" s="1"/>
  <c r="W19" i="10" s="1"/>
  <c r="O18" i="14" l="1"/>
  <c r="AW17" i="14"/>
  <c r="AC17" i="14"/>
  <c r="S17" i="13"/>
  <c r="T17" i="13"/>
  <c r="V17" i="13" s="1"/>
  <c r="W17" i="13" s="1"/>
  <c r="X19" i="10"/>
  <c r="P21" i="10"/>
  <c r="T20" i="10"/>
  <c r="P21" i="11"/>
  <c r="T20" i="11"/>
  <c r="AX17" i="14" l="1"/>
  <c r="BA17" i="14" s="1"/>
  <c r="AA18" i="14"/>
  <c r="Q18" i="14"/>
  <c r="AB17" i="13"/>
  <c r="M18" i="13"/>
  <c r="R18" i="13"/>
  <c r="U20" i="10"/>
  <c r="W20" i="10" s="1"/>
  <c r="P22" i="11"/>
  <c r="T21" i="11"/>
  <c r="P22" i="10"/>
  <c r="T21" i="10"/>
  <c r="S18" i="14" l="1"/>
  <c r="T18" i="14"/>
  <c r="V18" i="14" s="1"/>
  <c r="W18" i="14" s="1"/>
  <c r="AZ17" i="14"/>
  <c r="O18" i="13"/>
  <c r="AW17" i="13"/>
  <c r="AC17" i="13"/>
  <c r="X20" i="10"/>
  <c r="U21" i="10"/>
  <c r="W21" i="10" s="1"/>
  <c r="X21" i="10"/>
  <c r="P23" i="10"/>
  <c r="T22" i="10"/>
  <c r="U22" i="10" s="1"/>
  <c r="W22" i="10" s="1"/>
  <c r="P23" i="11"/>
  <c r="T22" i="11"/>
  <c r="AB18" i="14" l="1"/>
  <c r="R19" i="14"/>
  <c r="M19" i="14"/>
  <c r="AX17" i="13"/>
  <c r="BA17" i="13" s="1"/>
  <c r="AA18" i="13"/>
  <c r="Q18" i="13"/>
  <c r="X22" i="10"/>
  <c r="P24" i="11"/>
  <c r="T23" i="11"/>
  <c r="P24" i="10"/>
  <c r="T23" i="10"/>
  <c r="U23" i="10" s="1"/>
  <c r="W23" i="10" s="1"/>
  <c r="O19" i="14" l="1"/>
  <c r="AW18" i="14"/>
  <c r="AC18" i="14"/>
  <c r="S18" i="13"/>
  <c r="T18" i="13"/>
  <c r="V18" i="13" s="1"/>
  <c r="W18" i="13" s="1"/>
  <c r="AZ17" i="13"/>
  <c r="X23" i="10"/>
  <c r="P25" i="10"/>
  <c r="T24" i="10"/>
  <c r="T24" i="11"/>
  <c r="P25" i="11"/>
  <c r="AX18" i="14" l="1"/>
  <c r="BA18" i="14" s="1"/>
  <c r="Q19" i="14"/>
  <c r="AA19" i="14"/>
  <c r="AB18" i="13"/>
  <c r="R19" i="13"/>
  <c r="M19" i="13"/>
  <c r="U24" i="10"/>
  <c r="X24" i="10" s="1"/>
  <c r="T25" i="11"/>
  <c r="P26" i="11"/>
  <c r="P26" i="10"/>
  <c r="T25" i="10"/>
  <c r="S19" i="14" l="1"/>
  <c r="T19" i="14"/>
  <c r="V19" i="14" s="1"/>
  <c r="W19" i="14" s="1"/>
  <c r="AZ18" i="14"/>
  <c r="O19" i="13"/>
  <c r="AW18" i="13"/>
  <c r="AC18" i="13"/>
  <c r="U25" i="10"/>
  <c r="W25" i="10" s="1"/>
  <c r="W24" i="10"/>
  <c r="P27" i="10"/>
  <c r="T26" i="10"/>
  <c r="P27" i="11"/>
  <c r="T26" i="11"/>
  <c r="AB19" i="14" l="1"/>
  <c r="M20" i="14"/>
  <c r="R20" i="14"/>
  <c r="AX18" i="13"/>
  <c r="BA18" i="13" s="1"/>
  <c r="Q19" i="13"/>
  <c r="AA19" i="13"/>
  <c r="X25" i="10"/>
  <c r="U26" i="10"/>
  <c r="W26" i="10" s="1"/>
  <c r="X26" i="10"/>
  <c r="P28" i="11"/>
  <c r="T27" i="11"/>
  <c r="P28" i="10"/>
  <c r="T27" i="10"/>
  <c r="U27" i="10" s="1"/>
  <c r="W27" i="10" s="1"/>
  <c r="AZ18" i="13" l="1"/>
  <c r="O20" i="14"/>
  <c r="AW19" i="14"/>
  <c r="AC19" i="14"/>
  <c r="S19" i="13"/>
  <c r="T19" i="13"/>
  <c r="V19" i="13" s="1"/>
  <c r="W19" i="13" s="1"/>
  <c r="X27" i="10"/>
  <c r="P29" i="10"/>
  <c r="T28" i="10"/>
  <c r="U28" i="10" s="1"/>
  <c r="W28" i="10" s="1"/>
  <c r="P29" i="11"/>
  <c r="T28" i="11"/>
  <c r="AX19" i="14" l="1"/>
  <c r="BA19" i="14" s="1"/>
  <c r="AA20" i="14"/>
  <c r="Q20" i="14"/>
  <c r="AB19" i="13"/>
  <c r="M20" i="13"/>
  <c r="R20" i="13"/>
  <c r="X28" i="10"/>
  <c r="P30" i="11"/>
  <c r="T29" i="11"/>
  <c r="P30" i="10"/>
  <c r="T29" i="10"/>
  <c r="U29" i="10" s="1"/>
  <c r="W29" i="10" s="1"/>
  <c r="S20" i="14" l="1"/>
  <c r="T20" i="14"/>
  <c r="V20" i="14" s="1"/>
  <c r="W20" i="14" s="1"/>
  <c r="AZ19" i="14"/>
  <c r="O20" i="13"/>
  <c r="AW19" i="13"/>
  <c r="AC19" i="13"/>
  <c r="X29" i="10"/>
  <c r="P31" i="10"/>
  <c r="T30" i="10"/>
  <c r="U30" i="10" s="1"/>
  <c r="W30" i="10" s="1"/>
  <c r="P31" i="11"/>
  <c r="T30" i="11"/>
  <c r="AB20" i="14" l="1"/>
  <c r="R21" i="14"/>
  <c r="M21" i="14"/>
  <c r="AX19" i="13"/>
  <c r="BA19" i="13" s="1"/>
  <c r="AZ19" i="13"/>
  <c r="Q20" i="13"/>
  <c r="AA20" i="13"/>
  <c r="X30" i="10"/>
  <c r="T31" i="11"/>
  <c r="P32" i="11"/>
  <c r="P32" i="10"/>
  <c r="T31" i="10"/>
  <c r="U31" i="10" s="1"/>
  <c r="W31" i="10" s="1"/>
  <c r="O21" i="14" l="1"/>
  <c r="AW20" i="14"/>
  <c r="AC20" i="14"/>
  <c r="S20" i="13"/>
  <c r="T20" i="13"/>
  <c r="V20" i="13" s="1"/>
  <c r="W20" i="13" s="1"/>
  <c r="X31" i="10"/>
  <c r="P33" i="10"/>
  <c r="T32" i="10"/>
  <c r="U32" i="10" s="1"/>
  <c r="W32" i="10" s="1"/>
  <c r="T32" i="11"/>
  <c r="P33" i="11"/>
  <c r="AX20" i="14" l="1"/>
  <c r="BA20" i="14" s="1"/>
  <c r="AA21" i="14"/>
  <c r="Q21" i="14"/>
  <c r="AB20" i="13"/>
  <c r="R21" i="13"/>
  <c r="M21" i="13"/>
  <c r="X32" i="10"/>
  <c r="P34" i="11"/>
  <c r="T33" i="11"/>
  <c r="P34" i="10"/>
  <c r="T33" i="10"/>
  <c r="U33" i="10" s="1"/>
  <c r="W33" i="10" s="1"/>
  <c r="S21" i="14" l="1"/>
  <c r="T21" i="14"/>
  <c r="V21" i="14" s="1"/>
  <c r="W21" i="14" s="1"/>
  <c r="AZ20" i="14"/>
  <c r="O21" i="13"/>
  <c r="AW20" i="13"/>
  <c r="AC20" i="13"/>
  <c r="X33" i="10"/>
  <c r="P35" i="10"/>
  <c r="T34" i="10"/>
  <c r="U34" i="10" s="1"/>
  <c r="W34" i="10" s="1"/>
  <c r="P35" i="11"/>
  <c r="T34" i="11"/>
  <c r="AB21" i="14" l="1"/>
  <c r="M22" i="14"/>
  <c r="R22" i="14"/>
  <c r="AX20" i="13"/>
  <c r="BA20" i="13" s="1"/>
  <c r="AA21" i="13"/>
  <c r="Q21" i="13"/>
  <c r="X34" i="10"/>
  <c r="P36" i="11"/>
  <c r="T35" i="11"/>
  <c r="P36" i="10"/>
  <c r="T35" i="10"/>
  <c r="U35" i="10" s="1"/>
  <c r="W35" i="10" s="1"/>
  <c r="O22" i="14" l="1"/>
  <c r="AW21" i="14"/>
  <c r="AC21" i="14"/>
  <c r="S21" i="13"/>
  <c r="T21" i="13"/>
  <c r="V21" i="13" s="1"/>
  <c r="W21" i="13" s="1"/>
  <c r="AZ20" i="13"/>
  <c r="X35" i="10"/>
  <c r="P37" i="10"/>
  <c r="T36" i="10"/>
  <c r="T36" i="11"/>
  <c r="P37" i="11"/>
  <c r="AX21" i="14" l="1"/>
  <c r="BA21" i="14" s="1"/>
  <c r="Q22" i="14"/>
  <c r="AA22" i="14"/>
  <c r="AB21" i="13"/>
  <c r="M22" i="13"/>
  <c r="R22" i="13"/>
  <c r="U36" i="10"/>
  <c r="W36" i="10"/>
  <c r="X36" i="10"/>
  <c r="T37" i="11"/>
  <c r="P38" i="11"/>
  <c r="P38" i="10"/>
  <c r="T37" i="10"/>
  <c r="S22" i="14" l="1"/>
  <c r="T22" i="14"/>
  <c r="V22" i="14" s="1"/>
  <c r="W22" i="14" s="1"/>
  <c r="AZ21" i="14"/>
  <c r="O22" i="13"/>
  <c r="AW21" i="13"/>
  <c r="AC21" i="13"/>
  <c r="U37" i="10"/>
  <c r="W37" i="10" s="1"/>
  <c r="P39" i="10"/>
  <c r="T38" i="10"/>
  <c r="U38" i="10" s="1"/>
  <c r="W38" i="10" s="1"/>
  <c r="P39" i="11"/>
  <c r="T38" i="11"/>
  <c r="AB22" i="14" l="1"/>
  <c r="R23" i="14"/>
  <c r="M23" i="14"/>
  <c r="AX21" i="13"/>
  <c r="BA21" i="13" s="1"/>
  <c r="Q22" i="13"/>
  <c r="AA22" i="13"/>
  <c r="X37" i="10"/>
  <c r="X38" i="10" s="1"/>
  <c r="T39" i="11"/>
  <c r="P40" i="11"/>
  <c r="P40" i="10"/>
  <c r="T39" i="10"/>
  <c r="U39" i="10" s="1"/>
  <c r="W39" i="10" s="1"/>
  <c r="O23" i="14" l="1"/>
  <c r="AW22" i="14"/>
  <c r="AC22" i="14"/>
  <c r="S22" i="13"/>
  <c r="T22" i="13"/>
  <c r="V22" i="13" s="1"/>
  <c r="W22" i="13" s="1"/>
  <c r="AZ21" i="13"/>
  <c r="X39" i="10"/>
  <c r="P41" i="10"/>
  <c r="T40" i="10"/>
  <c r="P41" i="11"/>
  <c r="T40" i="11"/>
  <c r="AX22" i="14" l="1"/>
  <c r="BA22" i="14" s="1"/>
  <c r="AA23" i="14"/>
  <c r="Q23" i="14"/>
  <c r="AB22" i="13"/>
  <c r="R23" i="13"/>
  <c r="M23" i="13"/>
  <c r="U40" i="10"/>
  <c r="W40" i="10" s="1"/>
  <c r="P42" i="11"/>
  <c r="T41" i="11"/>
  <c r="P42" i="10"/>
  <c r="T41" i="10"/>
  <c r="S23" i="14" l="1"/>
  <c r="T23" i="14"/>
  <c r="V23" i="14" s="1"/>
  <c r="W23" i="14" s="1"/>
  <c r="AZ22" i="14"/>
  <c r="O23" i="13"/>
  <c r="AW22" i="13"/>
  <c r="AC22" i="13"/>
  <c r="X40" i="10"/>
  <c r="U41" i="10"/>
  <c r="W41" i="10" s="1"/>
  <c r="X41" i="10"/>
  <c r="P43" i="10"/>
  <c r="T42" i="10"/>
  <c r="P43" i="11"/>
  <c r="T42" i="11"/>
  <c r="AB23" i="14" l="1"/>
  <c r="M24" i="14"/>
  <c r="R24" i="14"/>
  <c r="AX22" i="13"/>
  <c r="BA22" i="13" s="1"/>
  <c r="AA23" i="13"/>
  <c r="Q23" i="13"/>
  <c r="U42" i="10"/>
  <c r="W42" i="10" s="1"/>
  <c r="P44" i="11"/>
  <c r="T43" i="11"/>
  <c r="P44" i="10"/>
  <c r="T43" i="10"/>
  <c r="U43" i="10" s="1"/>
  <c r="W43" i="10" s="1"/>
  <c r="O24" i="14" l="1"/>
  <c r="AW23" i="14"/>
  <c r="AC23" i="14"/>
  <c r="S23" i="13"/>
  <c r="T23" i="13"/>
  <c r="V23" i="13" s="1"/>
  <c r="W23" i="13" s="1"/>
  <c r="AZ22" i="13"/>
  <c r="X42" i="10"/>
  <c r="X43" i="10"/>
  <c r="P45" i="10"/>
  <c r="T44" i="10"/>
  <c r="U44" i="10" s="1"/>
  <c r="W44" i="10" s="1"/>
  <c r="T44" i="11"/>
  <c r="P45" i="11"/>
  <c r="AA24" i="14" l="1"/>
  <c r="Q24" i="14"/>
  <c r="AX23" i="14"/>
  <c r="BA23" i="14" s="1"/>
  <c r="AB23" i="13"/>
  <c r="M24" i="13"/>
  <c r="R24" i="13"/>
  <c r="X44" i="10"/>
  <c r="T45" i="11"/>
  <c r="P46" i="11"/>
  <c r="P46" i="10"/>
  <c r="T45" i="10"/>
  <c r="U45" i="10" s="1"/>
  <c r="W45" i="10" s="1"/>
  <c r="S24" i="14" l="1"/>
  <c r="T24" i="14"/>
  <c r="V24" i="14" s="1"/>
  <c r="W24" i="14" s="1"/>
  <c r="AZ23" i="14"/>
  <c r="O24" i="13"/>
  <c r="AW23" i="13"/>
  <c r="AC23" i="13"/>
  <c r="X45" i="10"/>
  <c r="P47" i="10"/>
  <c r="T46" i="10"/>
  <c r="U46" i="10" s="1"/>
  <c r="W46" i="10" s="1"/>
  <c r="P47" i="11"/>
  <c r="T46" i="11"/>
  <c r="AB24" i="14" l="1"/>
  <c r="M25" i="14"/>
  <c r="R25" i="14"/>
  <c r="AX23" i="13"/>
  <c r="BA23" i="13" s="1"/>
  <c r="AA24" i="13"/>
  <c r="Q24" i="13"/>
  <c r="X46" i="10"/>
  <c r="T47" i="11"/>
  <c r="P48" i="11"/>
  <c r="P48" i="10"/>
  <c r="T47" i="10"/>
  <c r="U47" i="10" s="1"/>
  <c r="W47" i="10" s="1"/>
  <c r="O25" i="14" l="1"/>
  <c r="AW24" i="14"/>
  <c r="AC24" i="14"/>
  <c r="S24" i="13"/>
  <c r="T24" i="13"/>
  <c r="V24" i="13" s="1"/>
  <c r="W24" i="13" s="1"/>
  <c r="AZ23" i="13"/>
  <c r="X47" i="10"/>
  <c r="P49" i="10"/>
  <c r="T48" i="10"/>
  <c r="U48" i="10" s="1"/>
  <c r="W48" i="10" s="1"/>
  <c r="P49" i="11"/>
  <c r="T48" i="11"/>
  <c r="AX24" i="14" l="1"/>
  <c r="BA24" i="14" s="1"/>
  <c r="Q25" i="14"/>
  <c r="AA25" i="14"/>
  <c r="AB24" i="13"/>
  <c r="R25" i="13"/>
  <c r="M25" i="13"/>
  <c r="X48" i="10"/>
  <c r="T49" i="11"/>
  <c r="P50" i="11"/>
  <c r="P50" i="10"/>
  <c r="T49" i="10"/>
  <c r="U49" i="10" s="1"/>
  <c r="W49" i="10" s="1"/>
  <c r="S25" i="14" l="1"/>
  <c r="T25" i="14"/>
  <c r="V25" i="14" s="1"/>
  <c r="W25" i="14" s="1"/>
  <c r="AZ24" i="14"/>
  <c r="O25" i="13"/>
  <c r="AW24" i="13"/>
  <c r="AC24" i="13"/>
  <c r="X49" i="10"/>
  <c r="P51" i="10"/>
  <c r="T50" i="10"/>
  <c r="U50" i="10" s="1"/>
  <c r="W50" i="10" s="1"/>
  <c r="P51" i="11"/>
  <c r="T50" i="11"/>
  <c r="AB25" i="14" l="1"/>
  <c r="R26" i="14"/>
  <c r="M26" i="14"/>
  <c r="AX24" i="13"/>
  <c r="BA24" i="13" s="1"/>
  <c r="Q25" i="13"/>
  <c r="AA25" i="13"/>
  <c r="X50" i="10"/>
  <c r="T51" i="11"/>
  <c r="P52" i="11"/>
  <c r="P52" i="10"/>
  <c r="T51" i="10"/>
  <c r="U51" i="10" s="1"/>
  <c r="W51" i="10" s="1"/>
  <c r="O26" i="14" l="1"/>
  <c r="AW25" i="14"/>
  <c r="AC25" i="14"/>
  <c r="S25" i="13"/>
  <c r="T25" i="13"/>
  <c r="V25" i="13" s="1"/>
  <c r="W25" i="13" s="1"/>
  <c r="AZ24" i="13"/>
  <c r="X51" i="10"/>
  <c r="P53" i="10"/>
  <c r="T52" i="10"/>
  <c r="P53" i="11"/>
  <c r="T52" i="11"/>
  <c r="AX25" i="14" l="1"/>
  <c r="BA25" i="14" s="1"/>
  <c r="AA26" i="14"/>
  <c r="Q26" i="14"/>
  <c r="AB25" i="13"/>
  <c r="M26" i="13"/>
  <c r="R26" i="13"/>
  <c r="U52" i="10"/>
  <c r="W52" i="10" s="1"/>
  <c r="P54" i="11"/>
  <c r="T53" i="11"/>
  <c r="P54" i="10"/>
  <c r="T53" i="10"/>
  <c r="S26" i="14" l="1"/>
  <c r="T26" i="14"/>
  <c r="V26" i="14" s="1"/>
  <c r="W26" i="14" s="1"/>
  <c r="AZ25" i="14"/>
  <c r="O26" i="13"/>
  <c r="AW25" i="13"/>
  <c r="AC25" i="13"/>
  <c r="X52" i="10"/>
  <c r="U53" i="10"/>
  <c r="W53" i="10" s="1"/>
  <c r="P55" i="10"/>
  <c r="T54" i="10"/>
  <c r="U54" i="10" s="1"/>
  <c r="W54" i="10" s="1"/>
  <c r="P55" i="11"/>
  <c r="T54" i="11"/>
  <c r="AB26" i="14" l="1"/>
  <c r="M27" i="14"/>
  <c r="R27" i="14"/>
  <c r="AX25" i="13"/>
  <c r="BA25" i="13" s="1"/>
  <c r="AZ25" i="13"/>
  <c r="Q26" i="13"/>
  <c r="AA26" i="13"/>
  <c r="X53" i="10"/>
  <c r="X54" i="10"/>
  <c r="T55" i="11"/>
  <c r="P56" i="11"/>
  <c r="P56" i="10"/>
  <c r="T55" i="10"/>
  <c r="U55" i="10" s="1"/>
  <c r="W55" i="10" s="1"/>
  <c r="O27" i="14" l="1"/>
  <c r="AW26" i="14"/>
  <c r="AC26" i="14"/>
  <c r="S26" i="13"/>
  <c r="T26" i="13"/>
  <c r="V26" i="13" s="1"/>
  <c r="W26" i="13" s="1"/>
  <c r="X55" i="10"/>
  <c r="P57" i="10"/>
  <c r="T56" i="10"/>
  <c r="P57" i="11"/>
  <c r="T56" i="11"/>
  <c r="AX26" i="14" l="1"/>
  <c r="BA26" i="14" s="1"/>
  <c r="AA27" i="14"/>
  <c r="Q27" i="14"/>
  <c r="AB26" i="13"/>
  <c r="R27" i="13"/>
  <c r="M27" i="13"/>
  <c r="U56" i="10"/>
  <c r="W56" i="10" s="1"/>
  <c r="P58" i="11"/>
  <c r="T57" i="11"/>
  <c r="P58" i="10"/>
  <c r="T57" i="10"/>
  <c r="S27" i="14" l="1"/>
  <c r="T27" i="14"/>
  <c r="V27" i="14" s="1"/>
  <c r="W27" i="14" s="1"/>
  <c r="AZ26" i="14"/>
  <c r="O27" i="13"/>
  <c r="AW26" i="13"/>
  <c r="AC26" i="13"/>
  <c r="X56" i="10"/>
  <c r="U57" i="10"/>
  <c r="W57" i="10" s="1"/>
  <c r="X57" i="10"/>
  <c r="P59" i="10"/>
  <c r="T58" i="10"/>
  <c r="T58" i="11"/>
  <c r="P59" i="11"/>
  <c r="AB27" i="14" l="1"/>
  <c r="R28" i="14"/>
  <c r="M28" i="14"/>
  <c r="AX26" i="13"/>
  <c r="BA26" i="13" s="1"/>
  <c r="AA27" i="13"/>
  <c r="Q27" i="13"/>
  <c r="U58" i="10"/>
  <c r="W58" i="10" s="1"/>
  <c r="T59" i="11"/>
  <c r="P60" i="11"/>
  <c r="P60" i="10"/>
  <c r="T59" i="10"/>
  <c r="U59" i="10" s="1"/>
  <c r="W59" i="10" s="1"/>
  <c r="O28" i="14" l="1"/>
  <c r="AW27" i="14"/>
  <c r="AC27" i="14"/>
  <c r="S27" i="13"/>
  <c r="T27" i="13"/>
  <c r="V27" i="13" s="1"/>
  <c r="W27" i="13" s="1"/>
  <c r="AZ26" i="13"/>
  <c r="X58" i="10"/>
  <c r="X59" i="10" s="1"/>
  <c r="P61" i="10"/>
  <c r="T60" i="10"/>
  <c r="U60" i="10" s="1"/>
  <c r="W60" i="10" s="1"/>
  <c r="P61" i="11"/>
  <c r="T60" i="11"/>
  <c r="AX27" i="14" l="1"/>
  <c r="BA27" i="14" s="1"/>
  <c r="Q28" i="14"/>
  <c r="AA28" i="14"/>
  <c r="AB27" i="13"/>
  <c r="M28" i="13"/>
  <c r="R28" i="13"/>
  <c r="X60" i="10"/>
  <c r="P62" i="11"/>
  <c r="T61" i="11"/>
  <c r="P62" i="10"/>
  <c r="T61" i="10"/>
  <c r="U61" i="10" s="1"/>
  <c r="W61" i="10" s="1"/>
  <c r="S28" i="14" l="1"/>
  <c r="T28" i="14"/>
  <c r="V28" i="14" s="1"/>
  <c r="W28" i="14" s="1"/>
  <c r="AZ27" i="14"/>
  <c r="O28" i="13"/>
  <c r="AW27" i="13"/>
  <c r="AC27" i="13"/>
  <c r="X61" i="10"/>
  <c r="P63" i="10"/>
  <c r="T62" i="10"/>
  <c r="U62" i="10" s="1"/>
  <c r="W62" i="10" s="1"/>
  <c r="T62" i="11"/>
  <c r="P63" i="11"/>
  <c r="AB28" i="14" l="1"/>
  <c r="M29" i="14"/>
  <c r="R29" i="14"/>
  <c r="AX27" i="13"/>
  <c r="BA27" i="13" s="1"/>
  <c r="AA28" i="13"/>
  <c r="Q28" i="13"/>
  <c r="X62" i="10"/>
  <c r="T63" i="11"/>
  <c r="P64" i="11"/>
  <c r="P64" i="10"/>
  <c r="T63" i="10"/>
  <c r="U63" i="10" s="1"/>
  <c r="W63" i="10" s="1"/>
  <c r="O29" i="14" l="1"/>
  <c r="AW28" i="14"/>
  <c r="AC28" i="14"/>
  <c r="S28" i="13"/>
  <c r="T28" i="13"/>
  <c r="V28" i="13" s="1"/>
  <c r="W28" i="13" s="1"/>
  <c r="AZ27" i="13"/>
  <c r="X63" i="10"/>
  <c r="P65" i="11"/>
  <c r="T64" i="11"/>
  <c r="P65" i="10"/>
  <c r="T64" i="10"/>
  <c r="U64" i="10" s="1"/>
  <c r="W64" i="10" s="1"/>
  <c r="AX28" i="14" l="1"/>
  <c r="BA28" i="14" s="1"/>
  <c r="AA29" i="14"/>
  <c r="Q29" i="14"/>
  <c r="AB28" i="13"/>
  <c r="R29" i="13"/>
  <c r="M29" i="13"/>
  <c r="X64" i="10"/>
  <c r="P66" i="10"/>
  <c r="T65" i="10"/>
  <c r="U65" i="10" s="1"/>
  <c r="W65" i="10" s="1"/>
  <c r="P66" i="11"/>
  <c r="T65" i="11"/>
  <c r="S29" i="14" l="1"/>
  <c r="T29" i="14"/>
  <c r="V29" i="14" s="1"/>
  <c r="W29" i="14" s="1"/>
  <c r="AZ28" i="14"/>
  <c r="O29" i="13"/>
  <c r="AW28" i="13"/>
  <c r="AC28" i="13"/>
  <c r="X65" i="10"/>
  <c r="T66" i="11"/>
  <c r="P67" i="11"/>
  <c r="P67" i="10"/>
  <c r="T66" i="10"/>
  <c r="U66" i="10" s="1"/>
  <c r="W66" i="10" s="1"/>
  <c r="AB29" i="14" l="1"/>
  <c r="R30" i="14"/>
  <c r="M30" i="14"/>
  <c r="AX28" i="13"/>
  <c r="BA28" i="13" s="1"/>
  <c r="Q29" i="13"/>
  <c r="AA29" i="13"/>
  <c r="X66" i="10"/>
  <c r="P68" i="10"/>
  <c r="T67" i="10"/>
  <c r="U67" i="10" s="1"/>
  <c r="W67" i="10" s="1"/>
  <c r="T67" i="11"/>
  <c r="P68" i="11"/>
  <c r="O30" i="14" l="1"/>
  <c r="AW29" i="14"/>
  <c r="AC29" i="14"/>
  <c r="S29" i="13"/>
  <c r="T29" i="13"/>
  <c r="V29" i="13" s="1"/>
  <c r="W29" i="13" s="1"/>
  <c r="AZ28" i="13"/>
  <c r="X67" i="10"/>
  <c r="P69" i="11"/>
  <c r="T68" i="11"/>
  <c r="P69" i="10"/>
  <c r="T68" i="10"/>
  <c r="AX29" i="14" l="1"/>
  <c r="BA29" i="14" s="1"/>
  <c r="AA30" i="14"/>
  <c r="Q30" i="14"/>
  <c r="AB29" i="13"/>
  <c r="M30" i="13"/>
  <c r="R30" i="13"/>
  <c r="D1" i="10"/>
  <c r="U68" i="10"/>
  <c r="W68" i="10" s="1"/>
  <c r="P70" i="10"/>
  <c r="T69" i="10"/>
  <c r="U69" i="10" s="1"/>
  <c r="W69" i="10" s="1"/>
  <c r="P70" i="11"/>
  <c r="T69" i="11"/>
  <c r="S30" i="14" l="1"/>
  <c r="T30" i="14"/>
  <c r="V30" i="14" s="1"/>
  <c r="W30" i="14" s="1"/>
  <c r="AZ29" i="14"/>
  <c r="O30" i="13"/>
  <c r="AW29" i="13"/>
  <c r="AC29" i="13"/>
  <c r="X68" i="10"/>
  <c r="X69" i="10"/>
  <c r="T70" i="11"/>
  <c r="P71" i="11"/>
  <c r="P71" i="10"/>
  <c r="T70" i="10"/>
  <c r="U70" i="10" s="1"/>
  <c r="W70" i="10" s="1"/>
  <c r="AB30" i="14" l="1"/>
  <c r="M31" i="14"/>
  <c r="R31" i="14"/>
  <c r="AX29" i="13"/>
  <c r="BA29" i="13" s="1"/>
  <c r="AA30" i="13"/>
  <c r="Q30" i="13"/>
  <c r="X70" i="10"/>
  <c r="P72" i="11"/>
  <c r="T71" i="11"/>
  <c r="P72" i="10"/>
  <c r="T71" i="10"/>
  <c r="U71" i="10" s="1"/>
  <c r="W71" i="10" s="1"/>
  <c r="O31" i="14" l="1"/>
  <c r="AW30" i="14"/>
  <c r="AC30" i="14"/>
  <c r="S30" i="13"/>
  <c r="T30" i="13"/>
  <c r="V30" i="13" s="1"/>
  <c r="W30" i="13" s="1"/>
  <c r="AZ29" i="13"/>
  <c r="X71" i="10"/>
  <c r="P73" i="10"/>
  <c r="T72" i="10"/>
  <c r="T72" i="11"/>
  <c r="P73" i="11"/>
  <c r="AX30" i="14" l="1"/>
  <c r="BA30" i="14" s="1"/>
  <c r="AZ30" i="14"/>
  <c r="Q31" i="14"/>
  <c r="AA31" i="14"/>
  <c r="AB30" i="13"/>
  <c r="R31" i="13"/>
  <c r="M31" i="13"/>
  <c r="U72" i="10"/>
  <c r="W72" i="10" s="1"/>
  <c r="X72" i="10"/>
  <c r="P74" i="11"/>
  <c r="T74" i="11" s="1"/>
  <c r="T73" i="11"/>
  <c r="P74" i="10"/>
  <c r="T74" i="10" s="1"/>
  <c r="T73" i="10"/>
  <c r="S31" i="14" l="1"/>
  <c r="T31" i="14"/>
  <c r="V31" i="14" s="1"/>
  <c r="W31" i="14" s="1"/>
  <c r="O31" i="13"/>
  <c r="AW30" i="13"/>
  <c r="AC30" i="13"/>
  <c r="U73" i="10"/>
  <c r="W73" i="10" s="1"/>
  <c r="X73" i="10"/>
  <c r="U74" i="10"/>
  <c r="W74" i="10" s="1"/>
  <c r="AB31" i="14" l="1"/>
  <c r="R32" i="14"/>
  <c r="M32" i="14"/>
  <c r="AX30" i="13"/>
  <c r="BA30" i="13" s="1"/>
  <c r="Q31" i="13"/>
  <c r="AA31" i="13"/>
  <c r="X74" i="10"/>
  <c r="X75" i="10" s="1"/>
  <c r="O32" i="14" l="1"/>
  <c r="AW31" i="14"/>
  <c r="AC31" i="14"/>
  <c r="S31" i="13"/>
  <c r="T31" i="13"/>
  <c r="V31" i="13" s="1"/>
  <c r="W31" i="13" s="1"/>
  <c r="AZ30" i="13"/>
  <c r="O16" i="12"/>
  <c r="AX31" i="14" l="1"/>
  <c r="BA31" i="14" s="1"/>
  <c r="AZ31" i="14"/>
  <c r="Q32" i="14"/>
  <c r="AA32" i="14"/>
  <c r="AB31" i="13"/>
  <c r="M32" i="13"/>
  <c r="R32" i="13"/>
  <c r="Q16" i="12"/>
  <c r="AA16" i="12"/>
  <c r="T16" i="12"/>
  <c r="V16" i="12" s="1"/>
  <c r="W16" i="12" s="1"/>
  <c r="AB16" i="12" s="1"/>
  <c r="S16" i="12"/>
  <c r="S32" i="14" l="1"/>
  <c r="T32" i="14"/>
  <c r="V32" i="14" s="1"/>
  <c r="W32" i="14" s="1"/>
  <c r="O32" i="13"/>
  <c r="AW31" i="13"/>
  <c r="AC31" i="13"/>
  <c r="AC16" i="12"/>
  <c r="R17" i="12"/>
  <c r="M17" i="12"/>
  <c r="AB32" i="14" l="1"/>
  <c r="M33" i="14"/>
  <c r="R33" i="14"/>
  <c r="AX31" i="13"/>
  <c r="BA31" i="13" s="1"/>
  <c r="AZ31" i="13"/>
  <c r="Q32" i="13"/>
  <c r="AA32" i="13"/>
  <c r="O17" i="12"/>
  <c r="AW16" i="12"/>
  <c r="O33" i="14" l="1"/>
  <c r="AW32" i="14"/>
  <c r="AC32" i="14"/>
  <c r="S32" i="13"/>
  <c r="T32" i="13"/>
  <c r="V32" i="13" s="1"/>
  <c r="W32" i="13" s="1"/>
  <c r="Q17" i="12"/>
  <c r="T17" i="12" s="1"/>
  <c r="V17" i="12" s="1"/>
  <c r="W17" i="12" s="1"/>
  <c r="AB17" i="12" s="1"/>
  <c r="AA17" i="12"/>
  <c r="AX16" i="12"/>
  <c r="BA16" i="12" s="1"/>
  <c r="AA33" i="14" l="1"/>
  <c r="Q33" i="14"/>
  <c r="AX32" i="14"/>
  <c r="BA32" i="14" s="1"/>
  <c r="AB32" i="13"/>
  <c r="R33" i="13"/>
  <c r="M33" i="13"/>
  <c r="S17" i="12"/>
  <c r="M18" i="12"/>
  <c r="O18" i="12" s="1"/>
  <c r="Q18" i="12" s="1"/>
  <c r="AC17" i="12"/>
  <c r="R18" i="12"/>
  <c r="AW17" i="12"/>
  <c r="AX17" i="12" s="1"/>
  <c r="BA17" i="12" s="1"/>
  <c r="AZ16" i="12"/>
  <c r="S33" i="14" l="1"/>
  <c r="T33" i="14"/>
  <c r="V33" i="14" s="1"/>
  <c r="W33" i="14" s="1"/>
  <c r="AZ32" i="14"/>
  <c r="O33" i="13"/>
  <c r="AW32" i="13"/>
  <c r="AC32" i="13"/>
  <c r="AA18" i="12"/>
  <c r="T18" i="12"/>
  <c r="V18" i="12" s="1"/>
  <c r="W18" i="12" s="1"/>
  <c r="AB18" i="12" s="1"/>
  <c r="S18" i="12"/>
  <c r="R19" i="12" s="1"/>
  <c r="AZ17" i="12"/>
  <c r="AB33" i="14" l="1"/>
  <c r="M34" i="14"/>
  <c r="R34" i="14"/>
  <c r="AX32" i="13"/>
  <c r="BA32" i="13" s="1"/>
  <c r="AA33" i="13"/>
  <c r="Q33" i="13"/>
  <c r="AC18" i="12"/>
  <c r="M19" i="12"/>
  <c r="O19" i="12" s="1"/>
  <c r="AW18" i="12"/>
  <c r="AX18" i="12" s="1"/>
  <c r="BA18" i="12" s="1"/>
  <c r="O34" i="14" l="1"/>
  <c r="AW33" i="14"/>
  <c r="AC33" i="14"/>
  <c r="S33" i="13"/>
  <c r="T33" i="13"/>
  <c r="V33" i="13" s="1"/>
  <c r="W33" i="13" s="1"/>
  <c r="AZ32" i="13"/>
  <c r="Q19" i="12"/>
  <c r="T19" i="12" s="1"/>
  <c r="AA19" i="12"/>
  <c r="AZ18" i="12"/>
  <c r="S19" i="12"/>
  <c r="V19" i="12"/>
  <c r="W19" i="12" s="1"/>
  <c r="AB19" i="12" s="1"/>
  <c r="R20" i="12"/>
  <c r="AX33" i="14" l="1"/>
  <c r="BA33" i="14" s="1"/>
  <c r="AZ33" i="14"/>
  <c r="Q34" i="14"/>
  <c r="AA34" i="14"/>
  <c r="AB33" i="13"/>
  <c r="M34" i="13"/>
  <c r="R34" i="13"/>
  <c r="AC19" i="12"/>
  <c r="M20" i="12"/>
  <c r="O20" i="12" s="1"/>
  <c r="AA20" i="12" s="1"/>
  <c r="AW19" i="12"/>
  <c r="S34" i="14" l="1"/>
  <c r="T34" i="14"/>
  <c r="V34" i="14" s="1"/>
  <c r="W34" i="14" s="1"/>
  <c r="O34" i="13"/>
  <c r="AW33" i="13"/>
  <c r="AC33" i="13"/>
  <c r="Q20" i="12"/>
  <c r="T20" i="12" s="1"/>
  <c r="V20" i="12" s="1"/>
  <c r="W20" i="12" s="1"/>
  <c r="AB20" i="12" s="1"/>
  <c r="AC20" i="12" s="1"/>
  <c r="S20" i="12"/>
  <c r="AX19" i="12"/>
  <c r="BA19" i="12" s="1"/>
  <c r="R21" i="12"/>
  <c r="AB34" i="14" l="1"/>
  <c r="R35" i="14"/>
  <c r="M35" i="14"/>
  <c r="AX33" i="13"/>
  <c r="BA33" i="13" s="1"/>
  <c r="Q34" i="13"/>
  <c r="AA34" i="13"/>
  <c r="M21" i="12"/>
  <c r="AZ19" i="12"/>
  <c r="AW20" i="12"/>
  <c r="AX20" i="12" s="1"/>
  <c r="O21" i="12"/>
  <c r="AA21" i="12" s="1"/>
  <c r="AZ33" i="13" l="1"/>
  <c r="O35" i="14"/>
  <c r="AW34" i="14"/>
  <c r="AC34" i="14"/>
  <c r="S34" i="13"/>
  <c r="T34" i="13"/>
  <c r="V34" i="13" s="1"/>
  <c r="W34" i="13" s="1"/>
  <c r="BA20" i="12"/>
  <c r="AZ20" i="12"/>
  <c r="Q21" i="12"/>
  <c r="T21" i="12" s="1"/>
  <c r="AX34" i="14" l="1"/>
  <c r="BA34" i="14" s="1"/>
  <c r="Q35" i="14"/>
  <c r="AA35" i="14"/>
  <c r="AB34" i="13"/>
  <c r="R35" i="13"/>
  <c r="M35" i="13"/>
  <c r="S21" i="12"/>
  <c r="V21" i="12"/>
  <c r="W21" i="12" s="1"/>
  <c r="AB21" i="12" s="1"/>
  <c r="AC21" i="12" s="1"/>
  <c r="R22" i="12"/>
  <c r="S35" i="14" l="1"/>
  <c r="T35" i="14"/>
  <c r="V35" i="14" s="1"/>
  <c r="W35" i="14" s="1"/>
  <c r="AZ34" i="14"/>
  <c r="O35" i="13"/>
  <c r="AW34" i="13"/>
  <c r="AC34" i="13"/>
  <c r="M22" i="12"/>
  <c r="AW21" i="12"/>
  <c r="O22" i="12"/>
  <c r="AA22" i="12" s="1"/>
  <c r="AB35" i="14" l="1"/>
  <c r="M36" i="14"/>
  <c r="R36" i="14"/>
  <c r="AX34" i="13"/>
  <c r="BA34" i="13" s="1"/>
  <c r="Q35" i="13"/>
  <c r="AA35" i="13"/>
  <c r="AX21" i="12"/>
  <c r="BA21" i="12" s="1"/>
  <c r="Q22" i="12"/>
  <c r="T22" i="12" s="1"/>
  <c r="O36" i="14" l="1"/>
  <c r="AW35" i="14"/>
  <c r="AC35" i="14"/>
  <c r="S35" i="13"/>
  <c r="T35" i="13"/>
  <c r="V35" i="13" s="1"/>
  <c r="W35" i="13" s="1"/>
  <c r="AZ34" i="13"/>
  <c r="S22" i="12"/>
  <c r="V22" i="12"/>
  <c r="W22" i="12" s="1"/>
  <c r="AB22" i="12" s="1"/>
  <c r="AC22" i="12" s="1"/>
  <c r="AZ21" i="12"/>
  <c r="R23" i="12"/>
  <c r="AX35" i="14" l="1"/>
  <c r="BA35" i="14" s="1"/>
  <c r="AA36" i="14"/>
  <c r="Q36" i="14"/>
  <c r="AB35" i="13"/>
  <c r="M36" i="13"/>
  <c r="R36" i="13"/>
  <c r="M23" i="12"/>
  <c r="O23" i="12" s="1"/>
  <c r="AA23" i="12" s="1"/>
  <c r="AW22" i="12"/>
  <c r="AX22" i="12" s="1"/>
  <c r="BA22" i="12" s="1"/>
  <c r="S36" i="14" l="1"/>
  <c r="T36" i="14"/>
  <c r="V36" i="14" s="1"/>
  <c r="W36" i="14" s="1"/>
  <c r="AZ35" i="14"/>
  <c r="O36" i="13"/>
  <c r="AW35" i="13"/>
  <c r="AC35" i="13"/>
  <c r="AZ22" i="12"/>
  <c r="Q23" i="12"/>
  <c r="T23" i="12" s="1"/>
  <c r="AB36" i="14" l="1"/>
  <c r="R37" i="14"/>
  <c r="M37" i="14"/>
  <c r="AX35" i="13"/>
  <c r="BA35" i="13" s="1"/>
  <c r="AA36" i="13"/>
  <c r="Q36" i="13"/>
  <c r="S23" i="12"/>
  <c r="R24" i="12" s="1"/>
  <c r="V23" i="12"/>
  <c r="W23" i="12" s="1"/>
  <c r="AB23" i="12" s="1"/>
  <c r="AC23" i="12" s="1"/>
  <c r="O37" i="14" l="1"/>
  <c r="AW36" i="14"/>
  <c r="AC36" i="14"/>
  <c r="S36" i="13"/>
  <c r="T36" i="13"/>
  <c r="V36" i="13" s="1"/>
  <c r="W36" i="13" s="1"/>
  <c r="AZ35" i="13"/>
  <c r="M24" i="12"/>
  <c r="AW23" i="12"/>
  <c r="O24" i="12"/>
  <c r="AA24" i="12" s="1"/>
  <c r="AX36" i="14" l="1"/>
  <c r="BA36" i="14" s="1"/>
  <c r="AZ36" i="14"/>
  <c r="Q37" i="14"/>
  <c r="AA37" i="14"/>
  <c r="AB36" i="13"/>
  <c r="R37" i="13"/>
  <c r="M37" i="13"/>
  <c r="AX23" i="12"/>
  <c r="BA23" i="12" s="1"/>
  <c r="Q24" i="12"/>
  <c r="T24" i="12" s="1"/>
  <c r="S37" i="14" l="1"/>
  <c r="T37" i="14"/>
  <c r="V37" i="14" s="1"/>
  <c r="W37" i="14" s="1"/>
  <c r="O37" i="13"/>
  <c r="AW36" i="13"/>
  <c r="AC36" i="13"/>
  <c r="S24" i="12"/>
  <c r="V24" i="12"/>
  <c r="W24" i="12" s="1"/>
  <c r="AB24" i="12" s="1"/>
  <c r="AC24" i="12" s="1"/>
  <c r="AZ23" i="12"/>
  <c r="R25" i="12"/>
  <c r="AB37" i="14" l="1"/>
  <c r="M38" i="14"/>
  <c r="R38" i="14"/>
  <c r="AX36" i="13"/>
  <c r="BA36" i="13" s="1"/>
  <c r="AZ36" i="13"/>
  <c r="AA37" i="13"/>
  <c r="Q37" i="13"/>
  <c r="M25" i="12"/>
  <c r="AW24" i="12"/>
  <c r="O25" i="12"/>
  <c r="AA25" i="12" s="1"/>
  <c r="O38" i="14" l="1"/>
  <c r="AW37" i="14"/>
  <c r="AC37" i="14"/>
  <c r="S37" i="13"/>
  <c r="T37" i="13"/>
  <c r="V37" i="13" s="1"/>
  <c r="W37" i="13" s="1"/>
  <c r="AX24" i="12"/>
  <c r="BA24" i="12" s="1"/>
  <c r="Q25" i="12"/>
  <c r="T25" i="12" s="1"/>
  <c r="AX37" i="14" l="1"/>
  <c r="BA37" i="14" s="1"/>
  <c r="AZ37" i="14"/>
  <c r="Q38" i="14"/>
  <c r="AA38" i="14"/>
  <c r="AB37" i="13"/>
  <c r="M38" i="13"/>
  <c r="R38" i="13"/>
  <c r="AZ24" i="12"/>
  <c r="S25" i="12"/>
  <c r="V25" i="12"/>
  <c r="W25" i="12" s="1"/>
  <c r="AB25" i="12" s="1"/>
  <c r="AC25" i="12" s="1"/>
  <c r="R26" i="12"/>
  <c r="S38" i="14" l="1"/>
  <c r="T38" i="14"/>
  <c r="V38" i="14" s="1"/>
  <c r="W38" i="14" s="1"/>
  <c r="O38" i="13"/>
  <c r="AW37" i="13"/>
  <c r="AC37" i="13"/>
  <c r="M26" i="12"/>
  <c r="AW25" i="12"/>
  <c r="AX25" i="12" s="1"/>
  <c r="BA25" i="12" s="1"/>
  <c r="O26" i="12"/>
  <c r="AA26" i="12" s="1"/>
  <c r="R39" i="14" l="1"/>
  <c r="M39" i="14"/>
  <c r="AB38" i="14"/>
  <c r="AX37" i="13"/>
  <c r="BA37" i="13" s="1"/>
  <c r="Q38" i="13"/>
  <c r="AA38" i="13"/>
  <c r="AZ25" i="12"/>
  <c r="Q26" i="12"/>
  <c r="T26" i="12" s="1"/>
  <c r="AW38" i="14" l="1"/>
  <c r="AC38" i="14"/>
  <c r="O39" i="14"/>
  <c r="S38" i="13"/>
  <c r="T38" i="13"/>
  <c r="V38" i="13" s="1"/>
  <c r="W38" i="13" s="1"/>
  <c r="AZ37" i="13"/>
  <c r="S26" i="12"/>
  <c r="V26" i="12"/>
  <c r="R27" i="12"/>
  <c r="AA39" i="14" l="1"/>
  <c r="Q39" i="14"/>
  <c r="AX38" i="14"/>
  <c r="BA38" i="14" s="1"/>
  <c r="AB38" i="13"/>
  <c r="R39" i="13"/>
  <c r="M39" i="13"/>
  <c r="M27" i="12"/>
  <c r="W26" i="12"/>
  <c r="AB26" i="12" s="1"/>
  <c r="AC26" i="12" s="1"/>
  <c r="O27" i="12"/>
  <c r="AA27" i="12" s="1"/>
  <c r="AZ38" i="14" l="1"/>
  <c r="S39" i="14"/>
  <c r="T39" i="14"/>
  <c r="V39" i="14" s="1"/>
  <c r="W39" i="14" s="1"/>
  <c r="O39" i="13"/>
  <c r="AW38" i="13"/>
  <c r="AC38" i="13"/>
  <c r="AW26" i="12"/>
  <c r="AX26" i="12" s="1"/>
  <c r="BA26" i="12" s="1"/>
  <c r="Q27" i="12"/>
  <c r="T27" i="12" s="1"/>
  <c r="AB39" i="14" l="1"/>
  <c r="M40" i="14"/>
  <c r="R40" i="14"/>
  <c r="AX38" i="13"/>
  <c r="BA38" i="13" s="1"/>
  <c r="AZ38" i="13"/>
  <c r="AA39" i="13"/>
  <c r="Q39" i="13"/>
  <c r="AZ26" i="12"/>
  <c r="S27" i="12"/>
  <c r="V27" i="12"/>
  <c r="W27" i="12" s="1"/>
  <c r="AB27" i="12" s="1"/>
  <c r="AC27" i="12" s="1"/>
  <c r="O40" i="14" l="1"/>
  <c r="AW39" i="14"/>
  <c r="AC39" i="14"/>
  <c r="S39" i="13"/>
  <c r="T39" i="13"/>
  <c r="V39" i="13" s="1"/>
  <c r="W39" i="13" s="1"/>
  <c r="M28" i="12"/>
  <c r="O28" i="12" s="1"/>
  <c r="R28" i="12"/>
  <c r="AW27" i="12"/>
  <c r="AX39" i="14" l="1"/>
  <c r="BA39" i="14" s="1"/>
  <c r="AA40" i="14"/>
  <c r="Q40" i="14"/>
  <c r="AB39" i="13"/>
  <c r="M40" i="13"/>
  <c r="R40" i="13"/>
  <c r="AA28" i="12"/>
  <c r="AX27" i="12"/>
  <c r="BA27" i="12" s="1"/>
  <c r="Q28" i="12"/>
  <c r="T28" i="12" s="1"/>
  <c r="S40" i="14" l="1"/>
  <c r="T40" i="14"/>
  <c r="V40" i="14" s="1"/>
  <c r="W40" i="14" s="1"/>
  <c r="AZ39" i="14"/>
  <c r="O40" i="13"/>
  <c r="AW39" i="13"/>
  <c r="AC39" i="13"/>
  <c r="S28" i="12"/>
  <c r="V28" i="12"/>
  <c r="W28" i="12" s="1"/>
  <c r="AB28" i="12" s="1"/>
  <c r="AC28" i="12" s="1"/>
  <c r="AZ27" i="12"/>
  <c r="R29" i="12"/>
  <c r="AB40" i="14" l="1"/>
  <c r="R41" i="14"/>
  <c r="M41" i="14"/>
  <c r="AX39" i="13"/>
  <c r="BA39" i="13" s="1"/>
  <c r="AA40" i="13"/>
  <c r="Q40" i="13"/>
  <c r="M29" i="12"/>
  <c r="AW28" i="12"/>
  <c r="AX28" i="12" s="1"/>
  <c r="BA28" i="12" s="1"/>
  <c r="O29" i="12"/>
  <c r="AA29" i="12" s="1"/>
  <c r="O41" i="14" l="1"/>
  <c r="AW40" i="14"/>
  <c r="AC40" i="14"/>
  <c r="S40" i="13"/>
  <c r="T40" i="13"/>
  <c r="V40" i="13" s="1"/>
  <c r="W40" i="13" s="1"/>
  <c r="AZ39" i="13"/>
  <c r="AZ28" i="12"/>
  <c r="Q29" i="12"/>
  <c r="T29" i="12" s="1"/>
  <c r="AX40" i="14" l="1"/>
  <c r="BA40" i="14" s="1"/>
  <c r="Q41" i="14"/>
  <c r="AA41" i="14"/>
  <c r="AB40" i="13"/>
  <c r="R41" i="13"/>
  <c r="M41" i="13"/>
  <c r="S29" i="12"/>
  <c r="V29" i="12"/>
  <c r="W29" i="12" s="1"/>
  <c r="AB29" i="12" s="1"/>
  <c r="AC29" i="12" s="1"/>
  <c r="R30" i="12"/>
  <c r="S41" i="14" l="1"/>
  <c r="T41" i="14"/>
  <c r="V41" i="14" s="1"/>
  <c r="W41" i="14" s="1"/>
  <c r="AZ40" i="14"/>
  <c r="O41" i="13"/>
  <c r="AW40" i="13"/>
  <c r="AC40" i="13"/>
  <c r="M30" i="12"/>
  <c r="AW29" i="12"/>
  <c r="O30" i="12"/>
  <c r="AA30" i="12" s="1"/>
  <c r="AB41" i="14" l="1"/>
  <c r="M42" i="14"/>
  <c r="R42" i="14"/>
  <c r="AX40" i="13"/>
  <c r="BA40" i="13" s="1"/>
  <c r="Q41" i="13"/>
  <c r="AA41" i="13"/>
  <c r="AX29" i="12"/>
  <c r="BA29" i="12" s="1"/>
  <c r="Q30" i="12"/>
  <c r="T30" i="12" s="1"/>
  <c r="O42" i="14" l="1"/>
  <c r="AW41" i="14"/>
  <c r="AC41" i="14"/>
  <c r="S41" i="13"/>
  <c r="T41" i="13"/>
  <c r="V41" i="13" s="1"/>
  <c r="W41" i="13" s="1"/>
  <c r="AZ40" i="13"/>
  <c r="S30" i="12"/>
  <c r="R31" i="12" s="1"/>
  <c r="V30" i="12"/>
  <c r="AZ29" i="12"/>
  <c r="AX41" i="14" l="1"/>
  <c r="BA41" i="14" s="1"/>
  <c r="AA42" i="14"/>
  <c r="Q42" i="14"/>
  <c r="AB41" i="13"/>
  <c r="M42" i="13"/>
  <c r="R42" i="13"/>
  <c r="M31" i="12"/>
  <c r="W30" i="12"/>
  <c r="AB30" i="12" s="1"/>
  <c r="AC30" i="12" s="1"/>
  <c r="O31" i="12"/>
  <c r="AA31" i="12" s="1"/>
  <c r="S42" i="14" l="1"/>
  <c r="T42" i="14"/>
  <c r="V42" i="14" s="1"/>
  <c r="W42" i="14" s="1"/>
  <c r="AZ41" i="14"/>
  <c r="O42" i="13"/>
  <c r="AW41" i="13"/>
  <c r="AC41" i="13"/>
  <c r="AW30" i="12"/>
  <c r="AX30" i="12" s="1"/>
  <c r="BA30" i="12" s="1"/>
  <c r="Q31" i="12"/>
  <c r="T31" i="12" s="1"/>
  <c r="AB42" i="14" l="1"/>
  <c r="R43" i="14"/>
  <c r="M43" i="14"/>
  <c r="AX41" i="13"/>
  <c r="BA41" i="13" s="1"/>
  <c r="Q42" i="13"/>
  <c r="AA42" i="13"/>
  <c r="AZ30" i="12"/>
  <c r="S31" i="12"/>
  <c r="V31" i="12"/>
  <c r="W31" i="12" s="1"/>
  <c r="AB31" i="12" s="1"/>
  <c r="AC31" i="12" s="1"/>
  <c r="R32" i="12"/>
  <c r="O43" i="14" l="1"/>
  <c r="AW42" i="14"/>
  <c r="AC42" i="14"/>
  <c r="S42" i="13"/>
  <c r="T42" i="13"/>
  <c r="V42" i="13" s="1"/>
  <c r="W42" i="13" s="1"/>
  <c r="AZ41" i="13"/>
  <c r="M32" i="12"/>
  <c r="O32" i="12" s="1"/>
  <c r="AA32" i="12" s="1"/>
  <c r="AW31" i="12"/>
  <c r="AX42" i="14" l="1"/>
  <c r="BA42" i="14" s="1"/>
  <c r="AA43" i="14"/>
  <c r="Q43" i="14"/>
  <c r="AB42" i="13"/>
  <c r="M43" i="13"/>
  <c r="R43" i="13"/>
  <c r="AX31" i="12"/>
  <c r="BA31" i="12" s="1"/>
  <c r="Q32" i="12"/>
  <c r="T32" i="12" s="1"/>
  <c r="S43" i="14" l="1"/>
  <c r="T43" i="14"/>
  <c r="V43" i="14" s="1"/>
  <c r="W43" i="14" s="1"/>
  <c r="AZ42" i="14"/>
  <c r="O43" i="13"/>
  <c r="AW42" i="13"/>
  <c r="AC42" i="13"/>
  <c r="S32" i="12"/>
  <c r="V32" i="12"/>
  <c r="AZ31" i="12"/>
  <c r="R33" i="12"/>
  <c r="AB43" i="14" l="1"/>
  <c r="M44" i="14"/>
  <c r="R44" i="14"/>
  <c r="AA43" i="13"/>
  <c r="Q43" i="13"/>
  <c r="AX42" i="13"/>
  <c r="BA42" i="13" s="1"/>
  <c r="M33" i="12"/>
  <c r="O33" i="12" s="1"/>
  <c r="AA33" i="12" s="1"/>
  <c r="W32" i="12"/>
  <c r="AB32" i="12" s="1"/>
  <c r="O44" i="14" l="1"/>
  <c r="AW43" i="14"/>
  <c r="AC43" i="14"/>
  <c r="AZ42" i="13"/>
  <c r="S43" i="13"/>
  <c r="T43" i="13"/>
  <c r="V43" i="13" s="1"/>
  <c r="W43" i="13" s="1"/>
  <c r="AC32" i="12"/>
  <c r="AW32" i="12"/>
  <c r="AX32" i="12" s="1"/>
  <c r="BA32" i="12" s="1"/>
  <c r="Q33" i="12"/>
  <c r="T33" i="12" s="1"/>
  <c r="V33" i="12" s="1"/>
  <c r="W33" i="12" s="1"/>
  <c r="AB33" i="12" s="1"/>
  <c r="AC33" i="12" s="1"/>
  <c r="AX43" i="14" l="1"/>
  <c r="BA43" i="14" s="1"/>
  <c r="Q44" i="14"/>
  <c r="AA44" i="14"/>
  <c r="AB43" i="13"/>
  <c r="M44" i="13"/>
  <c r="R44" i="13"/>
  <c r="AZ32" i="12"/>
  <c r="S33" i="12"/>
  <c r="R34" i="12" s="1"/>
  <c r="S44" i="14" l="1"/>
  <c r="T44" i="14"/>
  <c r="V44" i="14" s="1"/>
  <c r="W44" i="14" s="1"/>
  <c r="AZ43" i="14"/>
  <c r="O44" i="13"/>
  <c r="AW43" i="13"/>
  <c r="AC43" i="13"/>
  <c r="M34" i="12"/>
  <c r="O34" i="12" s="1"/>
  <c r="AA34" i="12" s="1"/>
  <c r="AW33" i="12"/>
  <c r="AX33" i="12" s="1"/>
  <c r="BA33" i="12" s="1"/>
  <c r="AB44" i="14" l="1"/>
  <c r="R45" i="14"/>
  <c r="M45" i="14"/>
  <c r="AX43" i="13"/>
  <c r="BA43" i="13" s="1"/>
  <c r="Q44" i="13"/>
  <c r="AA44" i="13"/>
  <c r="AZ33" i="12"/>
  <c r="Q34" i="12"/>
  <c r="T34" i="12" s="1"/>
  <c r="O45" i="14" l="1"/>
  <c r="AW44" i="14"/>
  <c r="AC44" i="14"/>
  <c r="S44" i="13"/>
  <c r="T44" i="13"/>
  <c r="V44" i="13" s="1"/>
  <c r="W44" i="13" s="1"/>
  <c r="AZ43" i="13"/>
  <c r="S34" i="12"/>
  <c r="R35" i="12" s="1"/>
  <c r="AX44" i="14" l="1"/>
  <c r="BA44" i="14" s="1"/>
  <c r="Q45" i="14"/>
  <c r="AA45" i="14"/>
  <c r="AB44" i="13"/>
  <c r="R45" i="13"/>
  <c r="M45" i="13"/>
  <c r="V34" i="12"/>
  <c r="AZ44" i="14" l="1"/>
  <c r="S45" i="14"/>
  <c r="T45" i="14"/>
  <c r="V45" i="14" s="1"/>
  <c r="W45" i="14" s="1"/>
  <c r="O45" i="13"/>
  <c r="AW44" i="13"/>
  <c r="AC44" i="13"/>
  <c r="M35" i="12"/>
  <c r="O35" i="12" s="1"/>
  <c r="AA35" i="12" s="1"/>
  <c r="W34" i="12"/>
  <c r="AB34" i="12" s="1"/>
  <c r="AC34" i="12" s="1"/>
  <c r="AB45" i="14" l="1"/>
  <c r="M46" i="14"/>
  <c r="R46" i="14"/>
  <c r="AX44" i="13"/>
  <c r="BA44" i="13" s="1"/>
  <c r="AZ44" i="13"/>
  <c r="Q45" i="13"/>
  <c r="AA45" i="13"/>
  <c r="Q35" i="12"/>
  <c r="T35" i="12" s="1"/>
  <c r="AW34" i="12"/>
  <c r="AX34" i="12" s="1"/>
  <c r="BA34" i="12" s="1"/>
  <c r="S35" i="12"/>
  <c r="R36" i="12" s="1"/>
  <c r="O46" i="14" l="1"/>
  <c r="AW45" i="14"/>
  <c r="AC45" i="14"/>
  <c r="S45" i="13"/>
  <c r="T45" i="13"/>
  <c r="V45" i="13" s="1"/>
  <c r="W45" i="13" s="1"/>
  <c r="AZ34" i="12"/>
  <c r="V35" i="12"/>
  <c r="AX45" i="14" l="1"/>
  <c r="BA45" i="14" s="1"/>
  <c r="AA46" i="14"/>
  <c r="Q46" i="14"/>
  <c r="AB45" i="13"/>
  <c r="M46" i="13"/>
  <c r="R46" i="13"/>
  <c r="M36" i="12"/>
  <c r="O36" i="12" s="1"/>
  <c r="AA36" i="12" s="1"/>
  <c r="W35" i="12"/>
  <c r="AB35" i="12" s="1"/>
  <c r="S46" i="14" l="1"/>
  <c r="T46" i="14"/>
  <c r="V46" i="14" s="1"/>
  <c r="W46" i="14" s="1"/>
  <c r="AZ45" i="14"/>
  <c r="O46" i="13"/>
  <c r="AW45" i="13"/>
  <c r="AC45" i="13"/>
  <c r="Q36" i="12"/>
  <c r="T36" i="12" s="1"/>
  <c r="V36" i="12" s="1"/>
  <c r="W36" i="12" s="1"/>
  <c r="AB36" i="12" s="1"/>
  <c r="AC36" i="12" s="1"/>
  <c r="AC35" i="12"/>
  <c r="AW35" i="12"/>
  <c r="AB46" i="14" l="1"/>
  <c r="R47" i="14"/>
  <c r="M47" i="14"/>
  <c r="AX45" i="13"/>
  <c r="BA45" i="13" s="1"/>
  <c r="AZ45" i="13"/>
  <c r="AA46" i="13"/>
  <c r="Q46" i="13"/>
  <c r="S36" i="12"/>
  <c r="AX35" i="12"/>
  <c r="BA35" i="12" s="1"/>
  <c r="AW36" i="12"/>
  <c r="AX36" i="12" s="1"/>
  <c r="R37" i="12"/>
  <c r="M37" i="12"/>
  <c r="O37" i="12" s="1"/>
  <c r="AW46" i="14" l="1"/>
  <c r="AC46" i="14"/>
  <c r="O47" i="14"/>
  <c r="S46" i="13"/>
  <c r="T46" i="13"/>
  <c r="V46" i="13" s="1"/>
  <c r="W46" i="13" s="1"/>
  <c r="AA37" i="12"/>
  <c r="BA36" i="12"/>
  <c r="AZ35" i="12"/>
  <c r="AZ36" i="12"/>
  <c r="Q37" i="12"/>
  <c r="T37" i="12" s="1"/>
  <c r="Q47" i="14" l="1"/>
  <c r="AA47" i="14"/>
  <c r="AX46" i="14"/>
  <c r="BA46" i="14" s="1"/>
  <c r="AZ46" i="14"/>
  <c r="AB46" i="13"/>
  <c r="R47" i="13"/>
  <c r="M47" i="13"/>
  <c r="S37" i="12"/>
  <c r="R38" i="12" s="1"/>
  <c r="V37" i="12"/>
  <c r="S47" i="14" l="1"/>
  <c r="T47" i="14"/>
  <c r="V47" i="14" s="1"/>
  <c r="W47" i="14" s="1"/>
  <c r="O47" i="13"/>
  <c r="AW46" i="13"/>
  <c r="AC46" i="13"/>
  <c r="M38" i="12"/>
  <c r="W37" i="12"/>
  <c r="AB37" i="12" s="1"/>
  <c r="AC37" i="12" s="1"/>
  <c r="O38" i="12"/>
  <c r="AA38" i="12" s="1"/>
  <c r="AB47" i="14" l="1"/>
  <c r="M48" i="14"/>
  <c r="R48" i="14"/>
  <c r="AX46" i="13"/>
  <c r="BA46" i="13" s="1"/>
  <c r="AZ46" i="13"/>
  <c r="Q47" i="13"/>
  <c r="AA47" i="13"/>
  <c r="AW37" i="12"/>
  <c r="AX37" i="12" s="1"/>
  <c r="BA37" i="12" s="1"/>
  <c r="AZ37" i="12"/>
  <c r="Q38" i="12"/>
  <c r="T38" i="12" s="1"/>
  <c r="O48" i="14" l="1"/>
  <c r="AW47" i="14"/>
  <c r="AC47" i="14"/>
  <c r="S47" i="13"/>
  <c r="T47" i="13"/>
  <c r="V47" i="13" s="1"/>
  <c r="W47" i="13" s="1"/>
  <c r="S38" i="12"/>
  <c r="R39" i="12" s="1"/>
  <c r="V38" i="12"/>
  <c r="W38" i="12" s="1"/>
  <c r="AB38" i="12" s="1"/>
  <c r="AC38" i="12" s="1"/>
  <c r="AX47" i="14" l="1"/>
  <c r="BA47" i="14" s="1"/>
  <c r="AA48" i="14"/>
  <c r="Q48" i="14"/>
  <c r="AB47" i="13"/>
  <c r="M48" i="13"/>
  <c r="R48" i="13"/>
  <c r="M39" i="12"/>
  <c r="O39" i="12" s="1"/>
  <c r="AW38" i="12"/>
  <c r="S48" i="14" l="1"/>
  <c r="T48" i="14"/>
  <c r="V48" i="14" s="1"/>
  <c r="W48" i="14" s="1"/>
  <c r="AZ47" i="14"/>
  <c r="O48" i="13"/>
  <c r="AW47" i="13"/>
  <c r="AC47" i="13"/>
  <c r="Q39" i="12"/>
  <c r="T39" i="12" s="1"/>
  <c r="AA39" i="12"/>
  <c r="S39" i="12"/>
  <c r="V39" i="12"/>
  <c r="W39" i="12" s="1"/>
  <c r="AB39" i="12" s="1"/>
  <c r="AX38" i="12"/>
  <c r="BA38" i="12" s="1"/>
  <c r="R40" i="12"/>
  <c r="AB48" i="14" l="1"/>
  <c r="R49" i="14"/>
  <c r="M49" i="14"/>
  <c r="AX47" i="13"/>
  <c r="BA47" i="13" s="1"/>
  <c r="Q48" i="13"/>
  <c r="AA48" i="13"/>
  <c r="AZ38" i="12"/>
  <c r="AC39" i="12"/>
  <c r="M40" i="12"/>
  <c r="AW39" i="12"/>
  <c r="AX39" i="12" s="1"/>
  <c r="BA39" i="12" s="1"/>
  <c r="O40" i="12"/>
  <c r="AA40" i="12" s="1"/>
  <c r="O49" i="14" l="1"/>
  <c r="AW48" i="14"/>
  <c r="AC48" i="14"/>
  <c r="S48" i="13"/>
  <c r="T48" i="13"/>
  <c r="V48" i="13" s="1"/>
  <c r="W48" i="13" s="1"/>
  <c r="AZ47" i="13"/>
  <c r="AZ39" i="12"/>
  <c r="Q40" i="12"/>
  <c r="T40" i="12" s="1"/>
  <c r="AX48" i="14" l="1"/>
  <c r="BA48" i="14" s="1"/>
  <c r="AA49" i="14"/>
  <c r="Q49" i="14"/>
  <c r="AB48" i="13"/>
  <c r="R49" i="13"/>
  <c r="M49" i="13"/>
  <c r="S40" i="12"/>
  <c r="V40" i="12"/>
  <c r="R41" i="12"/>
  <c r="S49" i="14" l="1"/>
  <c r="T49" i="14"/>
  <c r="V49" i="14" s="1"/>
  <c r="W49" i="14" s="1"/>
  <c r="AZ48" i="14"/>
  <c r="O49" i="13"/>
  <c r="AW48" i="13"/>
  <c r="AC48" i="13"/>
  <c r="M41" i="12"/>
  <c r="W40" i="12"/>
  <c r="AB40" i="12" s="1"/>
  <c r="AC40" i="12" s="1"/>
  <c r="O41" i="12"/>
  <c r="AA41" i="12" s="1"/>
  <c r="AB49" i="14" l="1"/>
  <c r="M50" i="14"/>
  <c r="R50" i="14"/>
  <c r="AX48" i="13"/>
  <c r="BA48" i="13" s="1"/>
  <c r="AA49" i="13"/>
  <c r="Q49" i="13"/>
  <c r="AW40" i="12"/>
  <c r="AX40" i="12" s="1"/>
  <c r="BA40" i="12" s="1"/>
  <c r="AZ40" i="12"/>
  <c r="Q41" i="12"/>
  <c r="T41" i="12" s="1"/>
  <c r="O50" i="14" l="1"/>
  <c r="AW49" i="14"/>
  <c r="AC49" i="14"/>
  <c r="S49" i="13"/>
  <c r="T49" i="13"/>
  <c r="V49" i="13" s="1"/>
  <c r="W49" i="13" s="1"/>
  <c r="AZ48" i="13"/>
  <c r="S41" i="12"/>
  <c r="V41" i="12"/>
  <c r="R42" i="12"/>
  <c r="AX49" i="14" l="1"/>
  <c r="BA49" i="14" s="1"/>
  <c r="AZ49" i="14"/>
  <c r="Q50" i="14"/>
  <c r="AA50" i="14"/>
  <c r="AB49" i="13"/>
  <c r="M50" i="13"/>
  <c r="R50" i="13"/>
  <c r="M42" i="12"/>
  <c r="W41" i="12"/>
  <c r="AB41" i="12" s="1"/>
  <c r="AC41" i="12" s="1"/>
  <c r="O42" i="12"/>
  <c r="AA42" i="12" s="1"/>
  <c r="S50" i="14" l="1"/>
  <c r="T50" i="14"/>
  <c r="V50" i="14" s="1"/>
  <c r="W50" i="14" s="1"/>
  <c r="O50" i="13"/>
  <c r="AW49" i="13"/>
  <c r="AC49" i="13"/>
  <c r="AW41" i="12"/>
  <c r="AX41" i="12"/>
  <c r="BA41" i="12" s="1"/>
  <c r="Q42" i="12"/>
  <c r="T42" i="12" s="1"/>
  <c r="AB50" i="14" l="1"/>
  <c r="R51" i="14"/>
  <c r="M51" i="14"/>
  <c r="AX49" i="13"/>
  <c r="BA49" i="13" s="1"/>
  <c r="AZ49" i="13"/>
  <c r="AA50" i="13"/>
  <c r="Q50" i="13"/>
  <c r="AZ41" i="12"/>
  <c r="S42" i="12"/>
  <c r="V42" i="12"/>
  <c r="R43" i="12"/>
  <c r="O51" i="14" l="1"/>
  <c r="AW50" i="14"/>
  <c r="AC50" i="14"/>
  <c r="S50" i="13"/>
  <c r="T50" i="13"/>
  <c r="V50" i="13" s="1"/>
  <c r="W50" i="13" s="1"/>
  <c r="M43" i="12"/>
  <c r="W42" i="12"/>
  <c r="AB42" i="12" s="1"/>
  <c r="AC42" i="12" s="1"/>
  <c r="AW42" i="12"/>
  <c r="AX42" i="12" s="1"/>
  <c r="BA42" i="12" s="1"/>
  <c r="O43" i="12"/>
  <c r="AA43" i="12" s="1"/>
  <c r="AX50" i="14" l="1"/>
  <c r="BA50" i="14" s="1"/>
  <c r="Q51" i="14"/>
  <c r="AA51" i="14"/>
  <c r="AB50" i="13"/>
  <c r="R51" i="13"/>
  <c r="M51" i="13"/>
  <c r="AZ42" i="12"/>
  <c r="Q43" i="12"/>
  <c r="T43" i="12" s="1"/>
  <c r="AZ50" i="14" l="1"/>
  <c r="S51" i="14"/>
  <c r="T51" i="14"/>
  <c r="V51" i="14" s="1"/>
  <c r="W51" i="14" s="1"/>
  <c r="O51" i="13"/>
  <c r="AW50" i="13"/>
  <c r="AC50" i="13"/>
  <c r="S43" i="12"/>
  <c r="V43" i="12"/>
  <c r="W43" i="12" s="1"/>
  <c r="AB43" i="12" s="1"/>
  <c r="AC43" i="12" s="1"/>
  <c r="R44" i="12"/>
  <c r="AB51" i="14" l="1"/>
  <c r="M52" i="14"/>
  <c r="R52" i="14"/>
  <c r="AX50" i="13"/>
  <c r="BA50" i="13" s="1"/>
  <c r="Q51" i="13"/>
  <c r="AA51" i="13"/>
  <c r="AW43" i="12"/>
  <c r="AX43" i="12" s="1"/>
  <c r="BA43" i="12" s="1"/>
  <c r="M44" i="12"/>
  <c r="O44" i="12"/>
  <c r="AA44" i="12" s="1"/>
  <c r="O52" i="14" l="1"/>
  <c r="AW51" i="14"/>
  <c r="AC51" i="14"/>
  <c r="S51" i="13"/>
  <c r="T51" i="13"/>
  <c r="V51" i="13" s="1"/>
  <c r="W51" i="13" s="1"/>
  <c r="AZ50" i="13"/>
  <c r="AZ43" i="12"/>
  <c r="Q44" i="12"/>
  <c r="T44" i="12" s="1"/>
  <c r="AX51" i="14" l="1"/>
  <c r="BA51" i="14" s="1"/>
  <c r="AA52" i="14"/>
  <c r="Q52" i="14"/>
  <c r="AB51" i="13"/>
  <c r="M52" i="13"/>
  <c r="R52" i="13"/>
  <c r="S44" i="12"/>
  <c r="R45" i="12" s="1"/>
  <c r="V44" i="12"/>
  <c r="S52" i="14" l="1"/>
  <c r="T52" i="14"/>
  <c r="V52" i="14" s="1"/>
  <c r="W52" i="14" s="1"/>
  <c r="AZ51" i="14"/>
  <c r="O52" i="13"/>
  <c r="AW51" i="13"/>
  <c r="AC51" i="13"/>
  <c r="M45" i="12"/>
  <c r="W44" i="12"/>
  <c r="AB44" i="12" s="1"/>
  <c r="AC44" i="12" s="1"/>
  <c r="O45" i="12"/>
  <c r="AA45" i="12" s="1"/>
  <c r="AB52" i="14" l="1"/>
  <c r="R53" i="14"/>
  <c r="M53" i="14"/>
  <c r="AX51" i="13"/>
  <c r="BA51" i="13" s="1"/>
  <c r="AA52" i="13"/>
  <c r="Q52" i="13"/>
  <c r="AW44" i="12"/>
  <c r="AX44" i="12"/>
  <c r="BA44" i="12" s="1"/>
  <c r="AZ44" i="12"/>
  <c r="Q45" i="12"/>
  <c r="T45" i="12" s="1"/>
  <c r="O53" i="14" l="1"/>
  <c r="AW52" i="14"/>
  <c r="AC52" i="14"/>
  <c r="S52" i="13"/>
  <c r="T52" i="13"/>
  <c r="V52" i="13" s="1"/>
  <c r="W52" i="13" s="1"/>
  <c r="AZ51" i="13"/>
  <c r="S45" i="12"/>
  <c r="V45" i="12"/>
  <c r="W45" i="12" s="1"/>
  <c r="AB45" i="12" s="1"/>
  <c r="AC45" i="12" s="1"/>
  <c r="R46" i="12"/>
  <c r="AX52" i="14" l="1"/>
  <c r="BA52" i="14" s="1"/>
  <c r="AA53" i="14"/>
  <c r="Q53" i="14"/>
  <c r="AB52" i="13"/>
  <c r="R53" i="13"/>
  <c r="M53" i="13"/>
  <c r="M46" i="12"/>
  <c r="AW45" i="12"/>
  <c r="O46" i="12"/>
  <c r="AA46" i="12" s="1"/>
  <c r="S53" i="14" l="1"/>
  <c r="T53" i="14"/>
  <c r="V53" i="14" s="1"/>
  <c r="W53" i="14" s="1"/>
  <c r="AZ52" i="14"/>
  <c r="O53" i="13"/>
  <c r="AW52" i="13"/>
  <c r="AC52" i="13"/>
  <c r="AX45" i="12"/>
  <c r="BA45" i="12" s="1"/>
  <c r="Q46" i="12"/>
  <c r="T46" i="12" s="1"/>
  <c r="AB53" i="14" l="1"/>
  <c r="M54" i="14"/>
  <c r="R54" i="14"/>
  <c r="AX52" i="13"/>
  <c r="BA52" i="13" s="1"/>
  <c r="AA53" i="13"/>
  <c r="Q53" i="13"/>
  <c r="AZ45" i="12"/>
  <c r="S46" i="12"/>
  <c r="R47" i="12" s="1"/>
  <c r="V46" i="12"/>
  <c r="W46" i="12" s="1"/>
  <c r="AB46" i="12" s="1"/>
  <c r="AC46" i="12" s="1"/>
  <c r="O54" i="14" l="1"/>
  <c r="AW53" i="14"/>
  <c r="AC53" i="14"/>
  <c r="S53" i="13"/>
  <c r="T53" i="13"/>
  <c r="V53" i="13" s="1"/>
  <c r="W53" i="13" s="1"/>
  <c r="AZ52" i="13"/>
  <c r="M47" i="12"/>
  <c r="O47" i="12" s="1"/>
  <c r="AA47" i="12" s="1"/>
  <c r="AW46" i="12"/>
  <c r="AX46" i="12" s="1"/>
  <c r="BA46" i="12" s="1"/>
  <c r="AX53" i="14" l="1"/>
  <c r="BA53" i="14" s="1"/>
  <c r="Q54" i="14"/>
  <c r="AA54" i="14"/>
  <c r="AB53" i="13"/>
  <c r="M54" i="13"/>
  <c r="R54" i="13"/>
  <c r="AZ46" i="12"/>
  <c r="Q47" i="12"/>
  <c r="T47" i="12" s="1"/>
  <c r="S54" i="14" l="1"/>
  <c r="T54" i="14"/>
  <c r="V54" i="14" s="1"/>
  <c r="W54" i="14" s="1"/>
  <c r="AZ53" i="14"/>
  <c r="O54" i="13"/>
  <c r="AW53" i="13"/>
  <c r="AC53" i="13"/>
  <c r="S47" i="12"/>
  <c r="R48" i="12" s="1"/>
  <c r="AB54" i="14" l="1"/>
  <c r="R55" i="14"/>
  <c r="M55" i="14"/>
  <c r="AX53" i="13"/>
  <c r="BA53" i="13" s="1"/>
  <c r="Q54" i="13"/>
  <c r="AA54" i="13"/>
  <c r="V47" i="12"/>
  <c r="O55" i="14" l="1"/>
  <c r="AW54" i="14"/>
  <c r="AC54" i="14"/>
  <c r="S54" i="13"/>
  <c r="T54" i="13"/>
  <c r="V54" i="13" s="1"/>
  <c r="W54" i="13" s="1"/>
  <c r="AZ53" i="13"/>
  <c r="M48" i="12"/>
  <c r="O48" i="12" s="1"/>
  <c r="AA48" i="12" s="1"/>
  <c r="W47" i="12"/>
  <c r="AB47" i="12" s="1"/>
  <c r="AC47" i="12" s="1"/>
  <c r="Q48" i="12"/>
  <c r="T48" i="12" s="1"/>
  <c r="AX54" i="14" l="1"/>
  <c r="BA54" i="14" s="1"/>
  <c r="AA55" i="14"/>
  <c r="Q55" i="14"/>
  <c r="R55" i="13"/>
  <c r="M55" i="13"/>
  <c r="AB54" i="13"/>
  <c r="AW47" i="12"/>
  <c r="AX47" i="12" s="1"/>
  <c r="BA47" i="12" s="1"/>
  <c r="S48" i="12"/>
  <c r="V48" i="12"/>
  <c r="R49" i="12"/>
  <c r="S55" i="14" l="1"/>
  <c r="T55" i="14"/>
  <c r="V55" i="14" s="1"/>
  <c r="W55" i="14" s="1"/>
  <c r="AZ54" i="14"/>
  <c r="AW54" i="13"/>
  <c r="AC54" i="13"/>
  <c r="O55" i="13"/>
  <c r="W48" i="12"/>
  <c r="AB48" i="12" s="1"/>
  <c r="AC48" i="12" s="1"/>
  <c r="AZ47" i="12"/>
  <c r="M49" i="12"/>
  <c r="O49" i="12"/>
  <c r="AA49" i="12" s="1"/>
  <c r="AB55" i="14" l="1"/>
  <c r="M56" i="14"/>
  <c r="R56" i="14"/>
  <c r="Q55" i="13"/>
  <c r="AA55" i="13"/>
  <c r="AX54" i="13"/>
  <c r="BA54" i="13" s="1"/>
  <c r="AZ54" i="13"/>
  <c r="AW48" i="12"/>
  <c r="AX48" i="12" s="1"/>
  <c r="BA48" i="12" s="1"/>
  <c r="Q49" i="12"/>
  <c r="T49" i="12" s="1"/>
  <c r="O56" i="14" l="1"/>
  <c r="AW55" i="14"/>
  <c r="AC55" i="14"/>
  <c r="S55" i="13"/>
  <c r="T55" i="13"/>
  <c r="V55" i="13" s="1"/>
  <c r="W55" i="13" s="1"/>
  <c r="AZ48" i="12"/>
  <c r="S49" i="12"/>
  <c r="V49" i="12"/>
  <c r="W49" i="12" s="1"/>
  <c r="AB49" i="12" s="1"/>
  <c r="AC49" i="12" s="1"/>
  <c r="R50" i="12"/>
  <c r="AX55" i="14" l="1"/>
  <c r="BA55" i="14" s="1"/>
  <c r="AA56" i="14"/>
  <c r="Q56" i="14"/>
  <c r="AB55" i="13"/>
  <c r="M56" i="13"/>
  <c r="R56" i="13"/>
  <c r="M50" i="12"/>
  <c r="AW49" i="12"/>
  <c r="AX49" i="12" s="1"/>
  <c r="BA49" i="12" s="1"/>
  <c r="O50" i="12"/>
  <c r="AA50" i="12" s="1"/>
  <c r="S56" i="14" l="1"/>
  <c r="T56" i="14"/>
  <c r="V56" i="14" s="1"/>
  <c r="W56" i="14" s="1"/>
  <c r="AZ55" i="14"/>
  <c r="O56" i="13"/>
  <c r="AW55" i="13"/>
  <c r="AC55" i="13"/>
  <c r="AZ49" i="12"/>
  <c r="Q50" i="12"/>
  <c r="T50" i="12" s="1"/>
  <c r="AB56" i="14" l="1"/>
  <c r="R57" i="14"/>
  <c r="M57" i="14"/>
  <c r="AX55" i="13"/>
  <c r="BA55" i="13" s="1"/>
  <c r="AA56" i="13"/>
  <c r="Q56" i="13"/>
  <c r="S50" i="12"/>
  <c r="V50" i="12"/>
  <c r="W50" i="12" s="1"/>
  <c r="AB50" i="12" s="1"/>
  <c r="AC50" i="12" s="1"/>
  <c r="R51" i="12"/>
  <c r="O57" i="14" l="1"/>
  <c r="AW56" i="14"/>
  <c r="AC56" i="14"/>
  <c r="S56" i="13"/>
  <c r="T56" i="13"/>
  <c r="V56" i="13" s="1"/>
  <c r="W56" i="13" s="1"/>
  <c r="AZ55" i="13"/>
  <c r="M51" i="12"/>
  <c r="AW50" i="12"/>
  <c r="O51" i="12"/>
  <c r="AA51" i="12" s="1"/>
  <c r="AX56" i="14" l="1"/>
  <c r="BA56" i="14" s="1"/>
  <c r="AZ56" i="14"/>
  <c r="Q57" i="14"/>
  <c r="AA57" i="14"/>
  <c r="AB56" i="13"/>
  <c r="R57" i="13"/>
  <c r="M57" i="13"/>
  <c r="AX50" i="12"/>
  <c r="BA50" i="12" s="1"/>
  <c r="AZ50" i="12"/>
  <c r="Q51" i="12"/>
  <c r="T51" i="12" s="1"/>
  <c r="S57" i="14" l="1"/>
  <c r="T57" i="14"/>
  <c r="V57" i="14" s="1"/>
  <c r="W57" i="14" s="1"/>
  <c r="O57" i="13"/>
  <c r="AW56" i="13"/>
  <c r="AC56" i="13"/>
  <c r="S51" i="12"/>
  <c r="V51" i="12"/>
  <c r="W51" i="12" s="1"/>
  <c r="AB51" i="12" s="1"/>
  <c r="AC51" i="12" s="1"/>
  <c r="R52" i="12"/>
  <c r="AB57" i="14" l="1"/>
  <c r="M58" i="14"/>
  <c r="R58" i="14"/>
  <c r="AX56" i="13"/>
  <c r="BA56" i="13" s="1"/>
  <c r="AA57" i="13"/>
  <c r="Q57" i="13"/>
  <c r="AW51" i="12"/>
  <c r="M52" i="12"/>
  <c r="AX51" i="12"/>
  <c r="BA51" i="12" s="1"/>
  <c r="O52" i="12"/>
  <c r="AA52" i="12" s="1"/>
  <c r="O58" i="14" l="1"/>
  <c r="AW57" i="14"/>
  <c r="AC57" i="14"/>
  <c r="S57" i="13"/>
  <c r="T57" i="13"/>
  <c r="V57" i="13" s="1"/>
  <c r="W57" i="13" s="1"/>
  <c r="AZ56" i="13"/>
  <c r="AZ51" i="12"/>
  <c r="Q52" i="12"/>
  <c r="T52" i="12" s="1"/>
  <c r="AX57" i="14" l="1"/>
  <c r="BA57" i="14" s="1"/>
  <c r="AZ57" i="14"/>
  <c r="Q58" i="14"/>
  <c r="AA58" i="14"/>
  <c r="AB57" i="13"/>
  <c r="M58" i="13"/>
  <c r="R58" i="13"/>
  <c r="S52" i="12"/>
  <c r="V52" i="12"/>
  <c r="W52" i="12" s="1"/>
  <c r="AB52" i="12" s="1"/>
  <c r="AC52" i="12" s="1"/>
  <c r="R53" i="12"/>
  <c r="S58" i="14" l="1"/>
  <c r="T58" i="14"/>
  <c r="V58" i="14" s="1"/>
  <c r="W58" i="14" s="1"/>
  <c r="O58" i="13"/>
  <c r="AW57" i="13"/>
  <c r="AC57" i="13"/>
  <c r="AW52" i="12"/>
  <c r="M53" i="12"/>
  <c r="AX52" i="12"/>
  <c r="BA52" i="12" s="1"/>
  <c r="O53" i="12"/>
  <c r="AA53" i="12" s="1"/>
  <c r="AB58" i="14" l="1"/>
  <c r="R59" i="14"/>
  <c r="M59" i="14"/>
  <c r="AX57" i="13"/>
  <c r="BA57" i="13" s="1"/>
  <c r="Q58" i="13"/>
  <c r="AA58" i="13"/>
  <c r="AZ52" i="12"/>
  <c r="Q53" i="12"/>
  <c r="T53" i="12" s="1"/>
  <c r="AZ57" i="13" l="1"/>
  <c r="O59" i="14"/>
  <c r="AW58" i="14"/>
  <c r="AC58" i="14"/>
  <c r="S58" i="13"/>
  <c r="T58" i="13"/>
  <c r="V58" i="13" s="1"/>
  <c r="W58" i="13" s="1"/>
  <c r="S53" i="12"/>
  <c r="V53" i="12"/>
  <c r="R54" i="12"/>
  <c r="AX58" i="14" l="1"/>
  <c r="BA58" i="14" s="1"/>
  <c r="AA59" i="14"/>
  <c r="Q59" i="14"/>
  <c r="AB58" i="13"/>
  <c r="M59" i="13"/>
  <c r="R59" i="13"/>
  <c r="M54" i="12"/>
  <c r="W53" i="12"/>
  <c r="AB53" i="12" s="1"/>
  <c r="AC53" i="12" s="1"/>
  <c r="AW53" i="12"/>
  <c r="AX53" i="12" s="1"/>
  <c r="BA53" i="12" s="1"/>
  <c r="O54" i="12"/>
  <c r="AA54" i="12" s="1"/>
  <c r="S59" i="14" l="1"/>
  <c r="T59" i="14"/>
  <c r="V59" i="14" s="1"/>
  <c r="W59" i="14" s="1"/>
  <c r="AZ58" i="14"/>
  <c r="O59" i="13"/>
  <c r="AW58" i="13"/>
  <c r="AC58" i="13"/>
  <c r="AZ53" i="12"/>
  <c r="Q54" i="12"/>
  <c r="T54" i="12" s="1"/>
  <c r="AB59" i="14" l="1"/>
  <c r="M60" i="14"/>
  <c r="R60" i="14"/>
  <c r="AX58" i="13"/>
  <c r="BA58" i="13" s="1"/>
  <c r="AZ58" i="13"/>
  <c r="AA59" i="13"/>
  <c r="Q59" i="13"/>
  <c r="S54" i="12"/>
  <c r="V54" i="12"/>
  <c r="R55" i="12"/>
  <c r="O60" i="14" l="1"/>
  <c r="AW59" i="14"/>
  <c r="AC59" i="14"/>
  <c r="S59" i="13"/>
  <c r="T59" i="13"/>
  <c r="V59" i="13" s="1"/>
  <c r="W59" i="13" s="1"/>
  <c r="M55" i="12"/>
  <c r="O55" i="12" s="1"/>
  <c r="AA55" i="12" s="1"/>
  <c r="W54" i="12"/>
  <c r="AB54" i="12" s="1"/>
  <c r="AC54" i="12" s="1"/>
  <c r="AW54" i="12"/>
  <c r="AX54" i="12" s="1"/>
  <c r="BA54" i="12" s="1"/>
  <c r="AX59" i="14" l="1"/>
  <c r="BA59" i="14" s="1"/>
  <c r="AZ59" i="14"/>
  <c r="Q60" i="14"/>
  <c r="AA60" i="14"/>
  <c r="AB59" i="13"/>
  <c r="R60" i="13"/>
  <c r="M60" i="13"/>
  <c r="AZ54" i="12"/>
  <c r="Q55" i="12"/>
  <c r="T55" i="12" s="1"/>
  <c r="S60" i="14" l="1"/>
  <c r="T60" i="14"/>
  <c r="V60" i="14" s="1"/>
  <c r="W60" i="14" s="1"/>
  <c r="O60" i="13"/>
  <c r="AW59" i="13"/>
  <c r="AC59" i="13"/>
  <c r="S55" i="12"/>
  <c r="V55" i="12"/>
  <c r="W55" i="12" s="1"/>
  <c r="AB55" i="12" s="1"/>
  <c r="AC55" i="12" s="1"/>
  <c r="R56" i="12"/>
  <c r="AB60" i="14" l="1"/>
  <c r="R61" i="14"/>
  <c r="M61" i="14"/>
  <c r="AX59" i="13"/>
  <c r="BA59" i="13" s="1"/>
  <c r="Q60" i="13"/>
  <c r="AA60" i="13"/>
  <c r="AW55" i="12"/>
  <c r="AX55" i="12" s="1"/>
  <c r="BA55" i="12" s="1"/>
  <c r="M56" i="12"/>
  <c r="O56" i="12"/>
  <c r="AA56" i="12" s="1"/>
  <c r="O61" i="14" l="1"/>
  <c r="AW60" i="14"/>
  <c r="AC60" i="14"/>
  <c r="S60" i="13"/>
  <c r="T60" i="13"/>
  <c r="V60" i="13" s="1"/>
  <c r="W60" i="13" s="1"/>
  <c r="AZ59" i="13"/>
  <c r="AZ55" i="12"/>
  <c r="Q56" i="12"/>
  <c r="T56" i="12" s="1"/>
  <c r="AX60" i="14" l="1"/>
  <c r="BA60" i="14" s="1"/>
  <c r="Q61" i="14"/>
  <c r="AA61" i="14"/>
  <c r="AB60" i="13"/>
  <c r="M61" i="13"/>
  <c r="R61" i="13"/>
  <c r="S56" i="12"/>
  <c r="V56" i="12"/>
  <c r="W56" i="12" s="1"/>
  <c r="AB56" i="12" s="1"/>
  <c r="AC56" i="12" s="1"/>
  <c r="R57" i="12"/>
  <c r="M57" i="12"/>
  <c r="S61" i="14" l="1"/>
  <c r="T61" i="14"/>
  <c r="V61" i="14" s="1"/>
  <c r="W61" i="14" s="1"/>
  <c r="AZ60" i="14"/>
  <c r="O61" i="13"/>
  <c r="AW60" i="13"/>
  <c r="AC60" i="13"/>
  <c r="AW56" i="12"/>
  <c r="AX56" i="12" s="1"/>
  <c r="BA56" i="12" s="1"/>
  <c r="O57" i="12"/>
  <c r="AA57" i="12" s="1"/>
  <c r="AB61" i="14" l="1"/>
  <c r="M62" i="14"/>
  <c r="R62" i="14"/>
  <c r="AX60" i="13"/>
  <c r="BA60" i="13" s="1"/>
  <c r="Q61" i="13"/>
  <c r="AA61" i="13"/>
  <c r="AZ56" i="12"/>
  <c r="Q57" i="12"/>
  <c r="T57" i="12" s="1"/>
  <c r="O62" i="14" l="1"/>
  <c r="AW61" i="14"/>
  <c r="AC61" i="14"/>
  <c r="S61" i="13"/>
  <c r="T61" i="13"/>
  <c r="V61" i="13" s="1"/>
  <c r="W61" i="13" s="1"/>
  <c r="AZ60" i="13"/>
  <c r="S57" i="12"/>
  <c r="V57" i="12"/>
  <c r="W57" i="12" s="1"/>
  <c r="AB57" i="12" s="1"/>
  <c r="AC57" i="12" s="1"/>
  <c r="R58" i="12"/>
  <c r="AX61" i="14" l="1"/>
  <c r="BA61" i="14" s="1"/>
  <c r="AA62" i="14"/>
  <c r="Q62" i="14"/>
  <c r="AB61" i="13"/>
  <c r="R62" i="13"/>
  <c r="M62" i="13"/>
  <c r="AW57" i="12"/>
  <c r="M58" i="12"/>
  <c r="AX57" i="12"/>
  <c r="BA57" i="12" s="1"/>
  <c r="O58" i="12"/>
  <c r="AA58" i="12" s="1"/>
  <c r="S62" i="14" l="1"/>
  <c r="T62" i="14"/>
  <c r="V62" i="14" s="1"/>
  <c r="W62" i="14" s="1"/>
  <c r="AZ61" i="14"/>
  <c r="O62" i="13"/>
  <c r="AW61" i="13"/>
  <c r="AC61" i="13"/>
  <c r="AZ57" i="12"/>
  <c r="Q58" i="12"/>
  <c r="T58" i="12" s="1"/>
  <c r="AB62" i="14" l="1"/>
  <c r="R63" i="14"/>
  <c r="M63" i="14"/>
  <c r="AX61" i="13"/>
  <c r="BA61" i="13" s="1"/>
  <c r="Q62" i="13"/>
  <c r="AA62" i="13"/>
  <c r="S58" i="12"/>
  <c r="V58" i="12"/>
  <c r="R59" i="12"/>
  <c r="O63" i="14" l="1"/>
  <c r="AW62" i="14"/>
  <c r="AC62" i="14"/>
  <c r="S62" i="13"/>
  <c r="T62" i="13"/>
  <c r="V62" i="13" s="1"/>
  <c r="W62" i="13" s="1"/>
  <c r="AZ61" i="13"/>
  <c r="M59" i="12"/>
  <c r="W58" i="12"/>
  <c r="AB58" i="12" s="1"/>
  <c r="AC58" i="12" s="1"/>
  <c r="AW58" i="12"/>
  <c r="O59" i="12"/>
  <c r="AA59" i="12" s="1"/>
  <c r="AX62" i="14" l="1"/>
  <c r="BA62" i="14" s="1"/>
  <c r="AZ62" i="14"/>
  <c r="AA63" i="14"/>
  <c r="Q63" i="14"/>
  <c r="AB62" i="13"/>
  <c r="M63" i="13"/>
  <c r="R63" i="13"/>
  <c r="AX58" i="12"/>
  <c r="BA58" i="12" s="1"/>
  <c r="AZ58" i="12"/>
  <c r="Q59" i="12"/>
  <c r="T59" i="12" s="1"/>
  <c r="S63" i="14" l="1"/>
  <c r="T63" i="14"/>
  <c r="V63" i="14" s="1"/>
  <c r="W63" i="14" s="1"/>
  <c r="O63" i="13"/>
  <c r="AW62" i="13"/>
  <c r="AC62" i="13"/>
  <c r="S59" i="12"/>
  <c r="V59" i="12"/>
  <c r="R60" i="12"/>
  <c r="AB63" i="14" l="1"/>
  <c r="M64" i="14"/>
  <c r="R64" i="14"/>
  <c r="AX62" i="13"/>
  <c r="BA62" i="13" s="1"/>
  <c r="AZ62" i="13"/>
  <c r="AA63" i="13"/>
  <c r="Q63" i="13"/>
  <c r="M60" i="12"/>
  <c r="W59" i="12"/>
  <c r="AB59" i="12" s="1"/>
  <c r="AC59" i="12" s="1"/>
  <c r="AW59" i="12"/>
  <c r="AX59" i="12" s="1"/>
  <c r="BA59" i="12" s="1"/>
  <c r="O60" i="12"/>
  <c r="AA60" i="12" s="1"/>
  <c r="O64" i="14" l="1"/>
  <c r="AW63" i="14"/>
  <c r="AC63" i="14"/>
  <c r="S63" i="13"/>
  <c r="T63" i="13"/>
  <c r="V63" i="13" s="1"/>
  <c r="W63" i="13" s="1"/>
  <c r="AZ59" i="12"/>
  <c r="Q60" i="12"/>
  <c r="T60" i="12" s="1"/>
  <c r="Q64" i="14" l="1"/>
  <c r="AA64" i="14"/>
  <c r="AX63" i="14"/>
  <c r="BA63" i="14" s="1"/>
  <c r="AB63" i="13"/>
  <c r="R64" i="13"/>
  <c r="M64" i="13"/>
  <c r="S60" i="12"/>
  <c r="V60" i="12"/>
  <c r="R61" i="12"/>
  <c r="AZ63" i="14" l="1"/>
  <c r="S64" i="14"/>
  <c r="T64" i="14"/>
  <c r="V64" i="14" s="1"/>
  <c r="W64" i="14" s="1"/>
  <c r="O64" i="13"/>
  <c r="AW63" i="13"/>
  <c r="AC63" i="13"/>
  <c r="M61" i="12"/>
  <c r="W60" i="12"/>
  <c r="AB60" i="12" s="1"/>
  <c r="AC60" i="12" s="1"/>
  <c r="AW60" i="12"/>
  <c r="O61" i="12"/>
  <c r="AA61" i="12" s="1"/>
  <c r="AB64" i="14" l="1"/>
  <c r="R65" i="14"/>
  <c r="M65" i="14"/>
  <c r="AX63" i="13"/>
  <c r="BA63" i="13" s="1"/>
  <c r="AZ63" i="13"/>
  <c r="Q64" i="13"/>
  <c r="AA64" i="13"/>
  <c r="AX60" i="12"/>
  <c r="BA60" i="12" s="1"/>
  <c r="AZ60" i="12"/>
  <c r="Q61" i="12"/>
  <c r="T61" i="12" s="1"/>
  <c r="O65" i="14" l="1"/>
  <c r="AW64" i="14"/>
  <c r="AC64" i="14"/>
  <c r="S64" i="13"/>
  <c r="T64" i="13"/>
  <c r="V64" i="13" s="1"/>
  <c r="W64" i="13" s="1"/>
  <c r="S61" i="12"/>
  <c r="V61" i="12"/>
  <c r="R62" i="12"/>
  <c r="AX64" i="14" l="1"/>
  <c r="BA64" i="14" s="1"/>
  <c r="AA65" i="14"/>
  <c r="Q65" i="14"/>
  <c r="AB64" i="13"/>
  <c r="M65" i="13"/>
  <c r="R65" i="13"/>
  <c r="M62" i="12"/>
  <c r="W61" i="12"/>
  <c r="AB61" i="12" s="1"/>
  <c r="AC61" i="12" s="1"/>
  <c r="AW61" i="12"/>
  <c r="AX61" i="12" s="1"/>
  <c r="BA61" i="12" s="1"/>
  <c r="O62" i="12"/>
  <c r="AA62" i="12" s="1"/>
  <c r="S65" i="14" l="1"/>
  <c r="T65" i="14"/>
  <c r="V65" i="14" s="1"/>
  <c r="W65" i="14" s="1"/>
  <c r="AZ64" i="14"/>
  <c r="O65" i="13"/>
  <c r="AW64" i="13"/>
  <c r="AC64" i="13"/>
  <c r="AZ61" i="12"/>
  <c r="Q62" i="12"/>
  <c r="T62" i="12" s="1"/>
  <c r="AB65" i="14" l="1"/>
  <c r="M66" i="14"/>
  <c r="R66" i="14"/>
  <c r="AX64" i="13"/>
  <c r="BA64" i="13" s="1"/>
  <c r="AA65" i="13"/>
  <c r="Q65" i="13"/>
  <c r="S62" i="12"/>
  <c r="R63" i="12" s="1"/>
  <c r="V62" i="12"/>
  <c r="O66" i="14" l="1"/>
  <c r="AW65" i="14"/>
  <c r="AC65" i="14"/>
  <c r="S65" i="13"/>
  <c r="T65" i="13"/>
  <c r="V65" i="13" s="1"/>
  <c r="W65" i="13" s="1"/>
  <c r="AZ64" i="13"/>
  <c r="M63" i="12"/>
  <c r="W62" i="12"/>
  <c r="AB62" i="12" s="1"/>
  <c r="AC62" i="12" s="1"/>
  <c r="AW62" i="12"/>
  <c r="AX62" i="12" s="1"/>
  <c r="BA62" i="12" s="1"/>
  <c r="O63" i="12"/>
  <c r="AA63" i="12" s="1"/>
  <c r="AX65" i="14" l="1"/>
  <c r="BA65" i="14" s="1"/>
  <c r="AA66" i="14"/>
  <c r="Q66" i="14"/>
  <c r="AB65" i="13"/>
  <c r="R66" i="13"/>
  <c r="M66" i="13"/>
  <c r="AZ62" i="12"/>
  <c r="Q63" i="12"/>
  <c r="T63" i="12" s="1"/>
  <c r="S66" i="14" l="1"/>
  <c r="T66" i="14"/>
  <c r="V66" i="14" s="1"/>
  <c r="W66" i="14" s="1"/>
  <c r="AZ65" i="14"/>
  <c r="O66" i="13"/>
  <c r="AW65" i="13"/>
  <c r="AC65" i="13"/>
  <c r="S63" i="12"/>
  <c r="V63" i="12"/>
  <c r="R64" i="12"/>
  <c r="AB66" i="14" l="1"/>
  <c r="R67" i="14"/>
  <c r="M67" i="14"/>
  <c r="AX65" i="13"/>
  <c r="BA65" i="13" s="1"/>
  <c r="AA66" i="13"/>
  <c r="Q66" i="13"/>
  <c r="M64" i="12"/>
  <c r="W63" i="12"/>
  <c r="AB63" i="12" s="1"/>
  <c r="O64" i="12"/>
  <c r="AA64" i="12" s="1"/>
  <c r="O67" i="14" l="1"/>
  <c r="AW66" i="14"/>
  <c r="AC66" i="14"/>
  <c r="S66" i="13"/>
  <c r="T66" i="13"/>
  <c r="V66" i="13" s="1"/>
  <c r="W66" i="13" s="1"/>
  <c r="AZ65" i="13"/>
  <c r="AC63" i="12"/>
  <c r="AW63" i="12"/>
  <c r="AX63" i="12" s="1"/>
  <c r="BA63" i="12" s="1"/>
  <c r="Q64" i="12"/>
  <c r="T64" i="12" s="1"/>
  <c r="AX66" i="14" l="1"/>
  <c r="BA66" i="14" s="1"/>
  <c r="Q67" i="14"/>
  <c r="AA67" i="14"/>
  <c r="AB66" i="13"/>
  <c r="M67" i="13"/>
  <c r="R67" i="13"/>
  <c r="AZ63" i="12"/>
  <c r="S64" i="12"/>
  <c r="V64" i="12"/>
  <c r="R65" i="12"/>
  <c r="S67" i="14" l="1"/>
  <c r="T67" i="14"/>
  <c r="V67" i="14" s="1"/>
  <c r="W67" i="14" s="1"/>
  <c r="AZ66" i="14"/>
  <c r="O67" i="13"/>
  <c r="AW66" i="13"/>
  <c r="AC66" i="13"/>
  <c r="M65" i="12"/>
  <c r="W64" i="12"/>
  <c r="AB64" i="12" s="1"/>
  <c r="O65" i="12"/>
  <c r="AA65" i="12" s="1"/>
  <c r="AB67" i="14" l="1"/>
  <c r="M68" i="14"/>
  <c r="R68" i="14"/>
  <c r="AX66" i="13"/>
  <c r="BA66" i="13" s="1"/>
  <c r="Q67" i="13"/>
  <c r="AA67" i="13"/>
  <c r="AC64" i="12"/>
  <c r="AW64" i="12"/>
  <c r="AX64" i="12" s="1"/>
  <c r="BA64" i="12" s="1"/>
  <c r="AZ64" i="12"/>
  <c r="Q65" i="12"/>
  <c r="T65" i="12" s="1"/>
  <c r="O68" i="14" l="1"/>
  <c r="AW67" i="14"/>
  <c r="AC67" i="14"/>
  <c r="S67" i="13"/>
  <c r="T67" i="13"/>
  <c r="V67" i="13" s="1"/>
  <c r="W67" i="13" s="1"/>
  <c r="AZ66" i="13"/>
  <c r="S65" i="12"/>
  <c r="V65" i="12"/>
  <c r="R66" i="12"/>
  <c r="AX67" i="14" l="1"/>
  <c r="BA67" i="14" s="1"/>
  <c r="AA68" i="14"/>
  <c r="Q68" i="14"/>
  <c r="AB67" i="13"/>
  <c r="R68" i="13"/>
  <c r="M68" i="13"/>
  <c r="M66" i="12"/>
  <c r="W65" i="12"/>
  <c r="AB65" i="12" s="1"/>
  <c r="AC65" i="12" s="1"/>
  <c r="O66" i="12"/>
  <c r="AA66" i="12" s="1"/>
  <c r="S68" i="14" l="1"/>
  <c r="T68" i="14"/>
  <c r="V68" i="14" s="1"/>
  <c r="W68" i="14" s="1"/>
  <c r="AZ67" i="14"/>
  <c r="O68" i="13"/>
  <c r="AW67" i="13"/>
  <c r="AC67" i="13"/>
  <c r="AW65" i="12"/>
  <c r="AX65" i="12" s="1"/>
  <c r="BA65" i="12" s="1"/>
  <c r="Q66" i="12"/>
  <c r="T66" i="12" s="1"/>
  <c r="AB68" i="14" l="1"/>
  <c r="R69" i="14"/>
  <c r="M69" i="14"/>
  <c r="AX67" i="13"/>
  <c r="BA67" i="13" s="1"/>
  <c r="Q68" i="13"/>
  <c r="AA68" i="13"/>
  <c r="S66" i="12"/>
  <c r="R67" i="12" s="1"/>
  <c r="V66" i="12"/>
  <c r="W66" i="12" s="1"/>
  <c r="AB66" i="12" s="1"/>
  <c r="AC66" i="12" s="1"/>
  <c r="AZ65" i="12"/>
  <c r="O69" i="14" l="1"/>
  <c r="AW68" i="14"/>
  <c r="AC68" i="14"/>
  <c r="B1" i="14" s="1"/>
  <c r="S68" i="13"/>
  <c r="T68" i="13"/>
  <c r="V68" i="13" s="1"/>
  <c r="W68" i="13" s="1"/>
  <c r="AZ67" i="13"/>
  <c r="M67" i="12"/>
  <c r="O67" i="12" s="1"/>
  <c r="AA67" i="12" s="1"/>
  <c r="AW66" i="12"/>
  <c r="AX66" i="12" s="1"/>
  <c r="BA66" i="12" s="1"/>
  <c r="AA69" i="14" l="1"/>
  <c r="Q69" i="14"/>
  <c r="AX68" i="14"/>
  <c r="BA68" i="14" s="1"/>
  <c r="M69" i="13"/>
  <c r="R69" i="13"/>
  <c r="AB68" i="13"/>
  <c r="AZ66" i="12"/>
  <c r="Q67" i="12"/>
  <c r="T67" i="12" s="1"/>
  <c r="AZ68" i="14" l="1"/>
  <c r="S69" i="14"/>
  <c r="T69" i="14"/>
  <c r="V69" i="14" s="1"/>
  <c r="W69" i="14" s="1"/>
  <c r="AW68" i="13"/>
  <c r="AC68" i="13"/>
  <c r="B1" i="13" s="1"/>
  <c r="O69" i="13"/>
  <c r="S67" i="12"/>
  <c r="V67" i="12"/>
  <c r="R68" i="12"/>
  <c r="AB69" i="14" l="1"/>
  <c r="M70" i="14"/>
  <c r="R70" i="14"/>
  <c r="AA69" i="13"/>
  <c r="Q69" i="13"/>
  <c r="AX68" i="13"/>
  <c r="BA68" i="13" s="1"/>
  <c r="M68" i="12"/>
  <c r="W67" i="12"/>
  <c r="AB67" i="12" s="1"/>
  <c r="AC67" i="12" s="1"/>
  <c r="O68" i="12"/>
  <c r="AA68" i="12" s="1"/>
  <c r="O70" i="14" l="1"/>
  <c r="AW69" i="14"/>
  <c r="AC69" i="14"/>
  <c r="AZ68" i="13"/>
  <c r="S69" i="13"/>
  <c r="T69" i="13"/>
  <c r="V69" i="13" s="1"/>
  <c r="W69" i="13" s="1"/>
  <c r="AW67" i="12"/>
  <c r="AX67" i="12" s="1"/>
  <c r="BA67" i="12" s="1"/>
  <c r="AZ67" i="12"/>
  <c r="Q68" i="12"/>
  <c r="T68" i="12" s="1"/>
  <c r="AX69" i="14" l="1"/>
  <c r="BA69" i="14" s="1"/>
  <c r="Q70" i="14"/>
  <c r="AA70" i="14"/>
  <c r="AB69" i="13"/>
  <c r="R70" i="13"/>
  <c r="M70" i="13"/>
  <c r="S68" i="12"/>
  <c r="R69" i="12" s="1"/>
  <c r="V68" i="12"/>
  <c r="W68" i="12" s="1"/>
  <c r="AB68" i="12" s="1"/>
  <c r="AC68" i="12" s="1"/>
  <c r="B1" i="12" s="1"/>
  <c r="S70" i="14" l="1"/>
  <c r="T70" i="14"/>
  <c r="V70" i="14" s="1"/>
  <c r="W70" i="14" s="1"/>
  <c r="AZ69" i="14"/>
  <c r="O70" i="13"/>
  <c r="AW69" i="13"/>
  <c r="AC69" i="13"/>
  <c r="AW68" i="12"/>
  <c r="AX68" i="12" s="1"/>
  <c r="M69" i="12"/>
  <c r="O69" i="12" s="1"/>
  <c r="AA69" i="12" s="1"/>
  <c r="AB70" i="14" l="1"/>
  <c r="R71" i="14"/>
  <c r="M71" i="14"/>
  <c r="AX69" i="13"/>
  <c r="BA69" i="13" s="1"/>
  <c r="AA70" i="13"/>
  <c r="Q70" i="13"/>
  <c r="BA68" i="12"/>
  <c r="AZ68" i="12"/>
  <c r="Q69" i="12"/>
  <c r="T69" i="12" s="1"/>
  <c r="O71" i="14" l="1"/>
  <c r="AW70" i="14"/>
  <c r="AC70" i="14"/>
  <c r="S70" i="13"/>
  <c r="T70" i="13"/>
  <c r="V70" i="13" s="1"/>
  <c r="W70" i="13" s="1"/>
  <c r="AZ69" i="13"/>
  <c r="S69" i="12"/>
  <c r="V69" i="12"/>
  <c r="W69" i="12" s="1"/>
  <c r="AB69" i="12" s="1"/>
  <c r="AC69" i="12" s="1"/>
  <c r="R70" i="12"/>
  <c r="AX70" i="14" l="1"/>
  <c r="BA70" i="14" s="1"/>
  <c r="Q71" i="14"/>
  <c r="AA71" i="14"/>
  <c r="AB70" i="13"/>
  <c r="M71" i="13"/>
  <c r="R71" i="13"/>
  <c r="M70" i="12"/>
  <c r="AW69" i="12"/>
  <c r="O70" i="12"/>
  <c r="AA70" i="12" s="1"/>
  <c r="S71" i="14" l="1"/>
  <c r="T71" i="14"/>
  <c r="V71" i="14" s="1"/>
  <c r="W71" i="14" s="1"/>
  <c r="AZ70" i="14"/>
  <c r="O71" i="13"/>
  <c r="AW70" i="13"/>
  <c r="AC70" i="13"/>
  <c r="AX69" i="12"/>
  <c r="BA69" i="12" s="1"/>
  <c r="Q70" i="12"/>
  <c r="T70" i="12" s="1"/>
  <c r="AB71" i="14" l="1"/>
  <c r="M72" i="14"/>
  <c r="R72" i="14"/>
  <c r="AX70" i="13"/>
  <c r="BA70" i="13" s="1"/>
  <c r="AZ70" i="13"/>
  <c r="Q71" i="13"/>
  <c r="AA71" i="13"/>
  <c r="S70" i="12"/>
  <c r="V70" i="12"/>
  <c r="W70" i="12" s="1"/>
  <c r="AB70" i="12" s="1"/>
  <c r="AC70" i="12" s="1"/>
  <c r="AZ69" i="12"/>
  <c r="R71" i="12"/>
  <c r="M71" i="12"/>
  <c r="O72" i="14" l="1"/>
  <c r="AW71" i="14"/>
  <c r="AC71" i="14"/>
  <c r="S71" i="13"/>
  <c r="T71" i="13"/>
  <c r="V71" i="13" s="1"/>
  <c r="W71" i="13" s="1"/>
  <c r="AW70" i="12"/>
  <c r="AX70" i="12" s="1"/>
  <c r="BA70" i="12" s="1"/>
  <c r="O71" i="12"/>
  <c r="AA71" i="12" s="1"/>
  <c r="AX71" i="14" l="1"/>
  <c r="BA71" i="14" s="1"/>
  <c r="AA72" i="14"/>
  <c r="Q72" i="14"/>
  <c r="AB71" i="13"/>
  <c r="R72" i="13"/>
  <c r="M72" i="13"/>
  <c r="AZ70" i="12"/>
  <c r="Q71" i="12"/>
  <c r="T71" i="12" s="1"/>
  <c r="S72" i="14" l="1"/>
  <c r="T72" i="14"/>
  <c r="V72" i="14" s="1"/>
  <c r="W72" i="14" s="1"/>
  <c r="AZ71" i="14"/>
  <c r="O72" i="13"/>
  <c r="AW71" i="13"/>
  <c r="AC71" i="13"/>
  <c r="S71" i="12"/>
  <c r="V71" i="12"/>
  <c r="R72" i="12"/>
  <c r="AB72" i="14" l="1"/>
  <c r="R73" i="14"/>
  <c r="M73" i="14"/>
  <c r="AX71" i="13"/>
  <c r="BA71" i="13" s="1"/>
  <c r="AZ71" i="13"/>
  <c r="AA72" i="13"/>
  <c r="Q72" i="13"/>
  <c r="M72" i="12"/>
  <c r="W71" i="12"/>
  <c r="AB71" i="12" s="1"/>
  <c r="O72" i="12"/>
  <c r="AA72" i="12" s="1"/>
  <c r="AW72" i="14" l="1"/>
  <c r="AC72" i="14"/>
  <c r="O73" i="14"/>
  <c r="S72" i="13"/>
  <c r="T72" i="13"/>
  <c r="V72" i="13" s="1"/>
  <c r="W72" i="13" s="1"/>
  <c r="AC71" i="12"/>
  <c r="AW71" i="12"/>
  <c r="AX71" i="12" s="1"/>
  <c r="BA71" i="12" s="1"/>
  <c r="Q72" i="12"/>
  <c r="T72" i="12" s="1"/>
  <c r="AZ71" i="12"/>
  <c r="Q73" i="14" l="1"/>
  <c r="AA73" i="14"/>
  <c r="AX72" i="14"/>
  <c r="BA72" i="14" s="1"/>
  <c r="AZ72" i="14"/>
  <c r="AB72" i="13"/>
  <c r="M73" i="13"/>
  <c r="R73" i="13"/>
  <c r="S72" i="12"/>
  <c r="V72" i="12"/>
  <c r="W72" i="12" s="1"/>
  <c r="AB72" i="12" s="1"/>
  <c r="AC72" i="12" s="1"/>
  <c r="R73" i="12"/>
  <c r="S73" i="14" l="1"/>
  <c r="T73" i="14"/>
  <c r="V73" i="14" s="1"/>
  <c r="W73" i="14" s="1"/>
  <c r="O73" i="13"/>
  <c r="AW72" i="13"/>
  <c r="AC72" i="13"/>
  <c r="M73" i="12"/>
  <c r="O73" i="12" s="1"/>
  <c r="AA73" i="12" s="1"/>
  <c r="AW72" i="12"/>
  <c r="AX72" i="12" s="1"/>
  <c r="BA72" i="12" s="1"/>
  <c r="AB73" i="14" l="1"/>
  <c r="M74" i="14"/>
  <c r="O74" i="14" s="1"/>
  <c r="R74" i="14"/>
  <c r="AX72" i="13"/>
  <c r="BA72" i="13" s="1"/>
  <c r="Q73" i="13"/>
  <c r="AA73" i="13"/>
  <c r="AZ72" i="12"/>
  <c r="Q73" i="12"/>
  <c r="T73" i="12" s="1"/>
  <c r="AW73" i="14" l="1"/>
  <c r="AC73" i="14"/>
  <c r="Q74" i="14"/>
  <c r="S74" i="14" s="1"/>
  <c r="AA74" i="14"/>
  <c r="S73" i="13"/>
  <c r="T73" i="13"/>
  <c r="V73" i="13" s="1"/>
  <c r="W73" i="13" s="1"/>
  <c r="AZ72" i="13"/>
  <c r="S73" i="12"/>
  <c r="V73" i="12"/>
  <c r="R74" i="12"/>
  <c r="AX73" i="14" l="1"/>
  <c r="BA73" i="14" s="1"/>
  <c r="T74" i="14"/>
  <c r="V74" i="14" s="1"/>
  <c r="W74" i="14" s="1"/>
  <c r="AB74" i="14" s="1"/>
  <c r="AW74" i="14" s="1"/>
  <c r="AB73" i="13"/>
  <c r="R74" i="13"/>
  <c r="M74" i="13"/>
  <c r="O74" i="13" s="1"/>
  <c r="M74" i="12"/>
  <c r="O74" i="12" s="1"/>
  <c r="AA74" i="12" s="1"/>
  <c r="W73" i="12"/>
  <c r="AB73" i="12" s="1"/>
  <c r="Q74" i="12"/>
  <c r="T74" i="12" s="1"/>
  <c r="AX74" i="14" l="1"/>
  <c r="AZ74" i="14" s="1"/>
  <c r="BA74" i="14"/>
  <c r="BA75" i="14" s="1"/>
  <c r="AZ73" i="14"/>
  <c r="AC74" i="14"/>
  <c r="E1" i="14" s="1"/>
  <c r="Q74" i="13"/>
  <c r="S74" i="13" s="1"/>
  <c r="AA74" i="13"/>
  <c r="T74" i="13"/>
  <c r="V74" i="13" s="1"/>
  <c r="W74" i="13" s="1"/>
  <c r="AB74" i="13" s="1"/>
  <c r="AW74" i="13" s="1"/>
  <c r="AW73" i="13"/>
  <c r="AC73" i="13"/>
  <c r="AC73" i="12"/>
  <c r="AW73" i="12"/>
  <c r="AX73" i="12" s="1"/>
  <c r="BA73" i="12" s="1"/>
  <c r="S74" i="12"/>
  <c r="V74" i="12"/>
  <c r="W74" i="12" s="1"/>
  <c r="AB74" i="12" s="1"/>
  <c r="AC74" i="12" s="1"/>
  <c r="E1" i="12" s="1"/>
  <c r="AX74" i="13" l="1"/>
  <c r="AZ74" i="13" s="1"/>
  <c r="AX73" i="13"/>
  <c r="BA73" i="13" s="1"/>
  <c r="BA74" i="13" s="1"/>
  <c r="BA75" i="13" s="1"/>
  <c r="AC74" i="13"/>
  <c r="E1" i="13" s="1"/>
  <c r="AZ73" i="12"/>
  <c r="AW74" i="12"/>
  <c r="AX74" i="12" s="1"/>
  <c r="AZ74" i="12" s="1"/>
  <c r="AZ73" i="13" l="1"/>
  <c r="BA74" i="12"/>
  <c r="BA75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Eddie C</author>
  </authors>
  <commentList>
    <comment ref="B8" authorId="0" shapeId="0" xr:uid="{9171B41C-1956-4CE6-81FE-5C3FD5FCFBBA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B9" authorId="0" shapeId="0" xr:uid="{B8421E29-3E54-4BD2-A013-20B51DEA3025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C10" authorId="0" shapeId="0" xr:uid="{C274CAEB-F9C0-433C-9EA0-90438EA48753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Estimate with Obamacare kickback</t>
        </r>
      </text>
    </comment>
    <comment ref="C11" authorId="0" shapeId="0" xr:uid="{44860F6D-555A-4A9B-840B-5BE7E870F630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Jax Go Pass
$25/mo - unlimited rides</t>
        </r>
      </text>
    </comment>
    <comment ref="B12" authorId="0" shapeId="0" xr:uid="{7288E18D-6A39-40E4-A8A2-3FC05F0D2DC3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T13" authorId="0" shapeId="0" xr:uid="{116DF1B1-F645-40CF-896F-A464CA9486C6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If there isn't enough in savings to cover difference then "must borrow" = "y"</t>
        </r>
      </text>
    </comment>
    <comment ref="U13" authorId="0" shapeId="0" xr:uid="{8718B3F4-459F-4405-82DA-8C34CBD95322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We cannot just borrow randomly. It needs to be tied to WGU tuition. This will be "y" whenever we pay WGU tuition</t>
        </r>
      </text>
    </comment>
    <comment ref="AC13" authorId="0" shapeId="0" xr:uid="{93B005CF-43C0-47DE-824E-19354D6A5B00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This is meaningless until we're done (grad or 5 yrs). Just means our assets - Loan balance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Eddie C</author>
  </authors>
  <commentList>
    <comment ref="B8" authorId="0" shapeId="0" xr:uid="{34B12A69-BC36-4E86-9DC1-3BB5B11E8644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B9" authorId="0" shapeId="0" xr:uid="{1C2476D2-7F7C-4A86-B32C-D0324884F0CE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C10" authorId="0" shapeId="0" xr:uid="{E8458258-8968-4F83-A6FB-6CEDC1F9B2F8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Estimate with Obamacare kickback</t>
        </r>
      </text>
    </comment>
    <comment ref="C11" authorId="0" shapeId="0" xr:uid="{553A4502-6CC2-4365-B5A0-3ADFD362A3EE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Jax Go Pass
$25/mo - unlimited rides</t>
        </r>
      </text>
    </comment>
    <comment ref="B12" authorId="0" shapeId="0" xr:uid="{64204B8F-6962-4DA5-AD1F-4D399C201B9D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T13" authorId="0" shapeId="0" xr:uid="{4360B0B8-BFC1-4F74-B260-5F08B71D25BB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If there isn't enough in savings to cover difference then "must borrow" = "y"</t>
        </r>
      </text>
    </comment>
    <comment ref="U13" authorId="0" shapeId="0" xr:uid="{FE9C10E1-1D03-45CD-9F28-7E83F4563B52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We cannot just borrow randomly. It needs to be tied to WGU tuition. This will be "y" whenever we pay WGU tuition</t>
        </r>
      </text>
    </comment>
    <comment ref="AC13" authorId="0" shapeId="0" xr:uid="{C6E79A37-8A09-4D28-B636-DB8AFA53DD9A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This is meaningless until we're done (grad or 5 yrs). Just means our assets - Loan balance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Eddie C</author>
  </authors>
  <commentList>
    <comment ref="B8" authorId="0" shapeId="0" xr:uid="{235E3C18-289E-4232-A336-150DDEE7A795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B9" authorId="0" shapeId="0" xr:uid="{68FD3981-249D-46A3-AB37-22B4804DD92A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C10" authorId="0" shapeId="0" xr:uid="{6D64DFF3-5F9E-4EC7-8BC8-E2A01AC215FB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Estimate with Obamacare kickback</t>
        </r>
      </text>
    </comment>
    <comment ref="C11" authorId="0" shapeId="0" xr:uid="{D89937D9-F5DB-422E-8795-9C7CC42EAA07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Jax Go Pass
$25/mo - unlimited rides</t>
        </r>
      </text>
    </comment>
    <comment ref="B12" authorId="0" shapeId="0" xr:uid="{A588506C-A047-485E-BECC-6D9FD1D01262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No car</t>
        </r>
      </text>
    </comment>
    <comment ref="T13" authorId="0" shapeId="0" xr:uid="{64E6C4E5-A113-4B22-AC3C-91B03091CBE3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If there isn't enough in savings to cover difference then "must borrow" = "y"</t>
        </r>
      </text>
    </comment>
    <comment ref="U13" authorId="0" shapeId="0" xr:uid="{087DD009-C001-48F1-A336-7FEDA1794713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We cannot just borrow randomly. It needs to be tied to WGU tuition. This will be "y" whenever we pay WGU tuition</t>
        </r>
      </text>
    </comment>
    <comment ref="AC13" authorId="0" shapeId="0" xr:uid="{F1676682-4B95-4BB2-A081-0EF8128AE707}">
      <text>
        <r>
          <rPr>
            <b/>
            <sz val="9"/>
            <color indexed="81"/>
            <rFont val="Tahoma"/>
            <family val="2"/>
          </rPr>
          <t>Eddie C:</t>
        </r>
        <r>
          <rPr>
            <sz val="9"/>
            <color indexed="81"/>
            <rFont val="Tahoma"/>
            <family val="2"/>
          </rPr>
          <t xml:space="preserve">
This is meaningless until we're done (grad or 5 yrs). Just means our assets - Loan balance</t>
        </r>
      </text>
    </comment>
  </commentList>
</comments>
</file>

<file path=xl/sharedStrings.xml><?xml version="1.0" encoding="utf-8"?>
<sst xmlns="http://schemas.openxmlformats.org/spreadsheetml/2006/main" count="3879" uniqueCount="641">
  <si>
    <t>Small Studio Apartment Furnishing Checklist</t>
  </si>
  <si>
    <t>Comprehensive starter list for a roughly 500 sq. ft. studio apartment. Delete or mark items that are unnecessary.</t>
  </si>
  <si>
    <t>Room / Area</t>
  </si>
  <si>
    <t>Category</t>
  </si>
  <si>
    <t>Item</t>
  </si>
  <si>
    <t>Suggested Qty.</t>
  </si>
  <si>
    <t>Priority</t>
  </si>
  <si>
    <t>Notes</t>
  </si>
  <si>
    <t>Estimated Cost</t>
  </si>
  <si>
    <t>Include?</t>
  </si>
  <si>
    <t>Entire Apartment / General</t>
  </si>
  <si>
    <t>Safety</t>
  </si>
  <si>
    <t>Smoke detector(s)</t>
  </si>
  <si>
    <t>Essential</t>
  </si>
  <si>
    <t>Often supplied by landlord; verify operation</t>
  </si>
  <si>
    <t>Carbon monoxide detector</t>
  </si>
  <si>
    <t>Especially important with gas appliances or attached garage</t>
  </si>
  <si>
    <t>Fire extinguisher</t>
  </si>
  <si>
    <t>Multipurpose ABC type</t>
  </si>
  <si>
    <t>First-aid kit</t>
  </si>
  <si>
    <t>Flashlight</t>
  </si>
  <si>
    <t>Extra batteries</t>
  </si>
  <si>
    <t>Match smoke detector, flashlight, and remotes</t>
  </si>
  <si>
    <t>Emergency candles or battery lantern</t>
  </si>
  <si>
    <t>Optional</t>
  </si>
  <si>
    <t>Avoid open flames where prohibited</t>
  </si>
  <si>
    <t>Basic emergency supplies</t>
  </si>
  <si>
    <t>Water, shelf-stable food, basic medications</t>
  </si>
  <si>
    <t>Cleaning</t>
  </si>
  <si>
    <t>Vacuum cleaner</t>
  </si>
  <si>
    <t>Compact stick vacuum works well in a studio</t>
  </si>
  <si>
    <t>Broom</t>
  </si>
  <si>
    <t>Dustpan</t>
  </si>
  <si>
    <t>Mop or spray mop</t>
  </si>
  <si>
    <t>Bucket</t>
  </si>
  <si>
    <t>Useful</t>
  </si>
  <si>
    <t>All-purpose cleaner</t>
  </si>
  <si>
    <t>Disinfecting cleaner</t>
  </si>
  <si>
    <t>Glass cleaner</t>
  </si>
  <si>
    <t>Floor cleaner</t>
  </si>
  <si>
    <t>Use type appropriate for flooring</t>
  </si>
  <si>
    <t>Cleaning rags or microfiber cloths</t>
  </si>
  <si>
    <t>Sponges</t>
  </si>
  <si>
    <t>Rubber cleaning gloves</t>
  </si>
  <si>
    <t>1 pair</t>
  </si>
  <si>
    <t>Paper towels</t>
  </si>
  <si>
    <t>Starter supply</t>
  </si>
  <si>
    <t>Trash bags</t>
  </si>
  <si>
    <t>Box sized for main trash can</t>
  </si>
  <si>
    <t>Recycling bags or bin liners</t>
  </si>
  <si>
    <t>Laundry</t>
  </si>
  <si>
    <t>Laundry basket or hamper</t>
  </si>
  <si>
    <t>Laundry detergent</t>
  </si>
  <si>
    <t>Stain remover</t>
  </si>
  <si>
    <t>Dryer sheets or wool dryer balls</t>
  </si>
  <si>
    <t>Mesh laundry bags</t>
  </si>
  <si>
    <t>For delicate items</t>
  </si>
  <si>
    <t>Drying rack</t>
  </si>
  <si>
    <t>Iron</t>
  </si>
  <si>
    <t>Ironing board or ironing mat</t>
  </si>
  <si>
    <t>Tools</t>
  </si>
  <si>
    <t>Basic tool kit</t>
  </si>
  <si>
    <t>Hammer, screwdrivers, pliers, wrench, tape measure</t>
  </si>
  <si>
    <t>Utility knife</t>
  </si>
  <si>
    <t>Scissors</t>
  </si>
  <si>
    <t>Tape measure</t>
  </si>
  <si>
    <t>May be included in tool kit</t>
  </si>
  <si>
    <t>Level</t>
  </si>
  <si>
    <t>Assorted nails, screws, and wall anchors</t>
  </si>
  <si>
    <t>Follow lease rules before hanging items</t>
  </si>
  <si>
    <t>Removable adhesive hooks and strips</t>
  </si>
  <si>
    <t>Duct tape</t>
  </si>
  <si>
    <t>Packing tape</t>
  </si>
  <si>
    <t>Super glue</t>
  </si>
  <si>
    <t>Electrical</t>
  </si>
  <si>
    <t>Power strips with surge protection</t>
  </si>
  <si>
    <t>Extension cords</t>
  </si>
  <si>
    <t>Use properly rated cords</t>
  </si>
  <si>
    <t>USB charging block</t>
  </si>
  <si>
    <t>Phone charging cable</t>
  </si>
  <si>
    <t>One spare</t>
  </si>
  <si>
    <t>Cable ties or cord organizers</t>
  </si>
  <si>
    <t>Replacement light bulbs</t>
  </si>
  <si>
    <t>Check socket type and wattage</t>
  </si>
  <si>
    <t>Climate</t>
  </si>
  <si>
    <t>Fan</t>
  </si>
  <si>
    <t>Floor, tower, or box fan</t>
  </si>
  <si>
    <t>Space heater</t>
  </si>
  <si>
    <t>Only if allowed; follow safety rules</t>
  </si>
  <si>
    <t>Humidifier</t>
  </si>
  <si>
    <t>Small air purifier</t>
  </si>
  <si>
    <t>Organization</t>
  </si>
  <si>
    <t>Storage bins or totes</t>
  </si>
  <si>
    <t>Under-bed or stackable</t>
  </si>
  <si>
    <t>Labels or label maker</t>
  </si>
  <si>
    <t>Command hooks</t>
  </si>
  <si>
    <t>Miscellaneous</t>
  </si>
  <si>
    <t>Step stool</t>
  </si>
  <si>
    <t>Umbrella</t>
  </si>
  <si>
    <t>Doormat</t>
  </si>
  <si>
    <t>Sewing kit</t>
  </si>
  <si>
    <t>Lighter or matches</t>
  </si>
  <si>
    <t>For candles only where permitted</t>
  </si>
  <si>
    <t>Sleeping Area / Bedroom</t>
  </si>
  <si>
    <t>Furniture</t>
  </si>
  <si>
    <t>Bed frame</t>
  </si>
  <si>
    <t>Platform frame may eliminate need for foundation</t>
  </si>
  <si>
    <t>Mattress</t>
  </si>
  <si>
    <t>Mattress foundation or box spring</t>
  </si>
  <si>
    <t>Depends</t>
  </si>
  <si>
    <t>Not needed with some platform beds</t>
  </si>
  <si>
    <t>Headboard</t>
  </si>
  <si>
    <t>Nightstand or bedside table</t>
  </si>
  <si>
    <t>Dresser or drawer unit</t>
  </si>
  <si>
    <t>May be unnecessary with adequate closet storage</t>
  </si>
  <si>
    <t>Full-length mirror</t>
  </si>
  <si>
    <t>Bedside lamp</t>
  </si>
  <si>
    <t>Floor lamp</t>
  </si>
  <si>
    <t>Helpful if overhead lighting is poor</t>
  </si>
  <si>
    <t>Bedding</t>
  </si>
  <si>
    <t>Mattress protector</t>
  </si>
  <si>
    <t>Waterproof or water-resistant</t>
  </si>
  <si>
    <t>Mattress pad or topper</t>
  </si>
  <si>
    <t>Sheet sets</t>
  </si>
  <si>
    <t>Fitted sheet, flat sheet, pillowcases</t>
  </si>
  <si>
    <t>Pillows</t>
  </si>
  <si>
    <t>Pillow protectors</t>
  </si>
  <si>
    <t>Extra pillowcases</t>
  </si>
  <si>
    <t>Blanket</t>
  </si>
  <si>
    <t>Comforter, quilt, or duvet</t>
  </si>
  <si>
    <t>Duvet cover</t>
  </si>
  <si>
    <t>Only if using a duvet insert</t>
  </si>
  <si>
    <t>Throw blanket</t>
  </si>
  <si>
    <t>Bed skirt</t>
  </si>
  <si>
    <t>Closet</t>
  </si>
  <si>
    <t>Clothes hangers</t>
  </si>
  <si>
    <t>Pants or skirt hangers</t>
  </si>
  <si>
    <t>Hanging closet organizer</t>
  </si>
  <si>
    <t>Shoe rack or shoe organizer</t>
  </si>
  <si>
    <t>Under-bed storage containers</t>
  </si>
  <si>
    <t>Over-the-door hooks</t>
  </si>
  <si>
    <t>Garment bags</t>
  </si>
  <si>
    <t>Comfort</t>
  </si>
  <si>
    <t>Blackout curtains or shades</t>
  </si>
  <si>
    <t>Confirm window size and lease rules</t>
  </si>
  <si>
    <t>Curtain rod and hardware</t>
  </si>
  <si>
    <t>Only if not supplied</t>
  </si>
  <si>
    <t>Alarm clock</t>
  </si>
  <si>
    <t>Phone may replace this</t>
  </si>
  <si>
    <t>White-noise machine</t>
  </si>
  <si>
    <t>Living Area</t>
  </si>
  <si>
    <t>Sofa, loveseat, futon, or comfortable chair</t>
  </si>
  <si>
    <t>Choose scale appropriate for 500 sq ft</t>
  </si>
  <si>
    <t>Coffee table or ottoman</t>
  </si>
  <si>
    <t>Side table</t>
  </si>
  <si>
    <t>TV stand or media console</t>
  </si>
  <si>
    <t>Not needed if no television</t>
  </si>
  <si>
    <t>Bookcase or shelving unit</t>
  </si>
  <si>
    <t>Storage ottoman</t>
  </si>
  <si>
    <t>Good dual-purpose choice</t>
  </si>
  <si>
    <t>Folding chairs</t>
  </si>
  <si>
    <t>For occasional guests</t>
  </si>
  <si>
    <t>Electronics</t>
  </si>
  <si>
    <t>Television</t>
  </si>
  <si>
    <t>Streaming device</t>
  </si>
  <si>
    <t>May be built into television</t>
  </si>
  <si>
    <t>Television antenna</t>
  </si>
  <si>
    <t>For local over-the-air channels</t>
  </si>
  <si>
    <t>Remote batteries</t>
  </si>
  <si>
    <t>Starter pack</t>
  </si>
  <si>
    <t>Internet modem and router</t>
  </si>
  <si>
    <t>May be supplied by internet provider</t>
  </si>
  <si>
    <t>Ethernet cable</t>
  </si>
  <si>
    <t>Speaker or sound system</t>
  </si>
  <si>
    <t>Lighting</t>
  </si>
  <si>
    <t>Table lamp</t>
  </si>
  <si>
    <t>Area rug</t>
  </si>
  <si>
    <t>Adds warmth and defines the living space</t>
  </si>
  <si>
    <t>Rug pad</t>
  </si>
  <si>
    <t>Recommended under area rug</t>
  </si>
  <si>
    <t>Throw pillows</t>
  </si>
  <si>
    <t>Windows</t>
  </si>
  <si>
    <t>Curtains or blinds</t>
  </si>
  <si>
    <t>Only if not already supplied</t>
  </si>
  <si>
    <t>Decor</t>
  </si>
  <si>
    <t>Wall clock</t>
  </si>
  <si>
    <t>Artwork or framed photos</t>
  </si>
  <si>
    <t>Plants and planters</t>
  </si>
  <si>
    <t>Coasters</t>
  </si>
  <si>
    <t>Kitchen</t>
  </si>
  <si>
    <t>Major Items</t>
  </si>
  <si>
    <t>Refrigerator</t>
  </si>
  <si>
    <t>Normally supplied by landlord</t>
  </si>
  <si>
    <t>Range or cooktop</t>
  </si>
  <si>
    <t>Microwave</t>
  </si>
  <si>
    <t>May be supplied</t>
  </si>
  <si>
    <t>Compact dining table or drop-leaf table</t>
  </si>
  <si>
    <t>Dining chairs or stools</t>
  </si>
  <si>
    <t>Cookware</t>
  </si>
  <si>
    <t>Small saucepan with lid</t>
  </si>
  <si>
    <t>Medium saucepan with lid</t>
  </si>
  <si>
    <t>Large pot or stockpot with lid</t>
  </si>
  <si>
    <t>Frying pan or skillet</t>
  </si>
  <si>
    <t>Second frying pan</t>
  </si>
  <si>
    <t>Baking sheet</t>
  </si>
  <si>
    <t>Baking dish or casserole dish</t>
  </si>
  <si>
    <t>Muffin tin</t>
  </si>
  <si>
    <t>Cooling rack</t>
  </si>
  <si>
    <t>Colander or strainer</t>
  </si>
  <si>
    <t>Steamer basket</t>
  </si>
  <si>
    <t>Oven mitts or pot holders</t>
  </si>
  <si>
    <t>Food Prep</t>
  </si>
  <si>
    <t>Chef's knife</t>
  </si>
  <si>
    <t>Paring knife</t>
  </si>
  <si>
    <t>Serrated bread knife</t>
  </si>
  <si>
    <t>Cutting boards</t>
  </si>
  <si>
    <t>Prefer separate boards for meat and produce</t>
  </si>
  <si>
    <t>Knife sharpener</t>
  </si>
  <si>
    <t>Mixing bowls</t>
  </si>
  <si>
    <t>Small, medium, and large</t>
  </si>
  <si>
    <t>Measuring cups</t>
  </si>
  <si>
    <t>1 set</t>
  </si>
  <si>
    <t>Measuring spoons</t>
  </si>
  <si>
    <t>Liquid measuring cup</t>
  </si>
  <si>
    <t>Can opener</t>
  </si>
  <si>
    <t>Bottle opener and corkscrew</t>
  </si>
  <si>
    <t>Vegetable peeler</t>
  </si>
  <si>
    <t>Box grater</t>
  </si>
  <si>
    <t>Kitchen shears</t>
  </si>
  <si>
    <t>Garlic press</t>
  </si>
  <si>
    <t>Citrus juicer</t>
  </si>
  <si>
    <t>Rolling pin</t>
  </si>
  <si>
    <t>Utensils</t>
  </si>
  <si>
    <t>Spatula or turner</t>
  </si>
  <si>
    <t>Wooden or silicone spoons</t>
  </si>
  <si>
    <t>Slotted spoon</t>
  </si>
  <si>
    <t>Ladle</t>
  </si>
  <si>
    <t>Tongs</t>
  </si>
  <si>
    <t>Whisk</t>
  </si>
  <si>
    <t>Serving spoon</t>
  </si>
  <si>
    <t>Pasta server</t>
  </si>
  <si>
    <t>Pizza cutter</t>
  </si>
  <si>
    <t>Ice cream scoop</t>
  </si>
  <si>
    <t>Kitchen utensil holder</t>
  </si>
  <si>
    <t>Tableware</t>
  </si>
  <si>
    <t>Dinner plates</t>
  </si>
  <si>
    <t>Salad or dessert plates</t>
  </si>
  <si>
    <t>Cereal or soup bowls</t>
  </si>
  <si>
    <t>Drinking glasses</t>
  </si>
  <si>
    <t>Coffee mugs</t>
  </si>
  <si>
    <t>Forks</t>
  </si>
  <si>
    <t>Dinner knives</t>
  </si>
  <si>
    <t>Spoons</t>
  </si>
  <si>
    <t>Steak knives</t>
  </si>
  <si>
    <t>Serving bowl</t>
  </si>
  <si>
    <t>Serving platter</t>
  </si>
  <si>
    <t>Food storage containers</t>
  </si>
  <si>
    <t>Assorted sizes with lids</t>
  </si>
  <si>
    <t>Reusable water bottle</t>
  </si>
  <si>
    <t>Travel mug</t>
  </si>
  <si>
    <t>Small Appliances</t>
  </si>
  <si>
    <t>Coffee maker</t>
  </si>
  <si>
    <t>Electric kettle</t>
  </si>
  <si>
    <t>Toaster or toaster oven</t>
  </si>
  <si>
    <t>Blender</t>
  </si>
  <si>
    <t>Hand mixer</t>
  </si>
  <si>
    <t>Slow cooker, pressure cooker, or air fryer</t>
  </si>
  <si>
    <t>Choose based on cooking habits and storage</t>
  </si>
  <si>
    <t>Storage</t>
  </si>
  <si>
    <t>Aluminum foil</t>
  </si>
  <si>
    <t>Plastic wrap</t>
  </si>
  <si>
    <t>Parchment paper</t>
  </si>
  <si>
    <t>Resealable food-storage bags</t>
  </si>
  <si>
    <t>Assorted sizes</t>
  </si>
  <si>
    <t>Chip clips</t>
  </si>
  <si>
    <t>Shelf liner</t>
  </si>
  <si>
    <t>Spice rack or organizer</t>
  </si>
  <si>
    <t>Basic food pantry containers</t>
  </si>
  <si>
    <t>Kitchen trash can</t>
  </si>
  <si>
    <t>Recycling bin</t>
  </si>
  <si>
    <t>Dish soap</t>
  </si>
  <si>
    <t>Dishwasher detergent</t>
  </si>
  <si>
    <t>Only if dishwasher is provided</t>
  </si>
  <si>
    <t>Dish rack or drying mat</t>
  </si>
  <si>
    <t>Dish brush</t>
  </si>
  <si>
    <t>Sponges or scrubbers</t>
  </si>
  <si>
    <t>Dish towels</t>
  </si>
  <si>
    <t>Cleaning cloths</t>
  </si>
  <si>
    <t>Paper towels and holder</t>
  </si>
  <si>
    <t>Sink strainer</t>
  </si>
  <si>
    <t>Drain cleaner or small drain snake</t>
  </si>
  <si>
    <t>Follow lease and plumbing guidance</t>
  </si>
  <si>
    <t>Food Basics</t>
  </si>
  <si>
    <t>Salt</t>
  </si>
  <si>
    <t>Pepper</t>
  </si>
  <si>
    <t>Cooking oil</t>
  </si>
  <si>
    <t>Basic spices and seasonings</t>
  </si>
  <si>
    <t>Starter assortment</t>
  </si>
  <si>
    <t>Sugar or sweetener</t>
  </si>
  <si>
    <t>Coffee filters</t>
  </si>
  <si>
    <t>Match coffee maker</t>
  </si>
  <si>
    <t>Bathroom</t>
  </si>
  <si>
    <t>Shower</t>
  </si>
  <si>
    <t>Shower curtain</t>
  </si>
  <si>
    <t>Only if needed</t>
  </si>
  <si>
    <t>Shower curtain liner</t>
  </si>
  <si>
    <t>Shower curtain rings or hooks</t>
  </si>
  <si>
    <t>Bath mat</t>
  </si>
  <si>
    <t>Non-slip tub mat</t>
  </si>
  <si>
    <t>Shower caddy</t>
  </si>
  <si>
    <t>Linens</t>
  </si>
  <si>
    <t>Bath towels</t>
  </si>
  <si>
    <t>Hand towels</t>
  </si>
  <si>
    <t>Washcloths</t>
  </si>
  <si>
    <t>Guest towels</t>
  </si>
  <si>
    <t>Personal Care</t>
  </si>
  <si>
    <t>Bar soap or body wash</t>
  </si>
  <si>
    <t>Shampoo</t>
  </si>
  <si>
    <t>Conditioner</t>
  </si>
  <si>
    <t>Toothbrush</t>
  </si>
  <si>
    <t>Toothpaste</t>
  </si>
  <si>
    <t>Dental floss</t>
  </si>
  <si>
    <t>Mouthwash</t>
  </si>
  <si>
    <t>Deodorant</t>
  </si>
  <si>
    <t>Razor and shaving supplies</t>
  </si>
  <si>
    <t>Hairbrush or comb</t>
  </si>
  <si>
    <t>Hair dryer</t>
  </si>
  <si>
    <t>Nail clippers</t>
  </si>
  <si>
    <t>Tweezers</t>
  </si>
  <si>
    <t>Cotton swabs</t>
  </si>
  <si>
    <t>Cotton balls or pads</t>
  </si>
  <si>
    <t>Facial tissues</t>
  </si>
  <si>
    <t>Toilet paper</t>
  </si>
  <si>
    <t>Feminine hygiene products</t>
  </si>
  <si>
    <t>Prescription and over-the-counter medicines</t>
  </si>
  <si>
    <t>Personal needs</t>
  </si>
  <si>
    <t>Fixtures</t>
  </si>
  <si>
    <t>Toilet brush</t>
  </si>
  <si>
    <t>Plunger</t>
  </si>
  <si>
    <t>Bathroom trash can</t>
  </si>
  <si>
    <t>Trash can liners</t>
  </si>
  <si>
    <t>Soap dispenser or soap dish</t>
  </si>
  <si>
    <t>Toothbrush holder</t>
  </si>
  <si>
    <t>Toilet paper holder or storage stand</t>
  </si>
  <si>
    <t>May already be installed</t>
  </si>
  <si>
    <t>Over-the-toilet shelving</t>
  </si>
  <si>
    <t>Under-sink storage bins</t>
  </si>
  <si>
    <t>Toilet bowl cleaner</t>
  </si>
  <si>
    <t>Bathroom disinfecting cleaner</t>
  </si>
  <si>
    <t>Tub and tile cleaner</t>
  </si>
  <si>
    <t>Mildew remover</t>
  </si>
  <si>
    <t>Small squeegee</t>
  </si>
  <si>
    <t>Disposable gloves</t>
  </si>
  <si>
    <t>Work / Study Area</t>
  </si>
  <si>
    <t>Desk or compact work table</t>
  </si>
  <si>
    <t>May double as dining table</t>
  </si>
  <si>
    <t>Desk chair</t>
  </si>
  <si>
    <t>Desk lamp</t>
  </si>
  <si>
    <t>Small filing cabinet or document box</t>
  </si>
  <si>
    <t>Desk organizer</t>
  </si>
  <si>
    <t>Computer or laptop</t>
  </si>
  <si>
    <t>Computer charger</t>
  </si>
  <si>
    <t>External monitor</t>
  </si>
  <si>
    <t>Keyboard and mouse</t>
  </si>
  <si>
    <t>Printer or scanner</t>
  </si>
  <si>
    <t>Printer paper</t>
  </si>
  <si>
    <t>Printer ink or toner</t>
  </si>
  <si>
    <t>Headphones or headset</t>
  </si>
  <si>
    <t>Webcam</t>
  </si>
  <si>
    <t>May be built into computer</t>
  </si>
  <si>
    <t>Surge protector</t>
  </si>
  <si>
    <t>Office Supplies</t>
  </si>
  <si>
    <t>Pens</t>
  </si>
  <si>
    <t>Pencils</t>
  </si>
  <si>
    <t>Highlighters</t>
  </si>
  <si>
    <t>Permanent marker</t>
  </si>
  <si>
    <t>Notebooks or legal pads</t>
  </si>
  <si>
    <t>Sticky notes</t>
  </si>
  <si>
    <t>Index cards</t>
  </si>
  <si>
    <t>Stapler and staples</t>
  </si>
  <si>
    <t>Paper clips and binder clips</t>
  </si>
  <si>
    <t>Tape and tape dispenser</t>
  </si>
  <si>
    <t>Folders or binders</t>
  </si>
  <si>
    <t>Envelopes and postage stamps</t>
  </si>
  <si>
    <t>Calendar or planner</t>
  </si>
  <si>
    <t>Paper or digital</t>
  </si>
  <si>
    <t>Entryway</t>
  </si>
  <si>
    <t>Small entry table or wall shelf</t>
  </si>
  <si>
    <t>Key hook or key bowl</t>
  </si>
  <si>
    <t>Coat hooks or coat rack</t>
  </si>
  <si>
    <t>Shoe tray or mat</t>
  </si>
  <si>
    <t>Mail organizer</t>
  </si>
  <si>
    <t>Spare key</t>
  </si>
  <si>
    <t>Store securely</t>
  </si>
  <si>
    <t>Door security bar or portable lock</t>
  </si>
  <si>
    <t>Confirm compatibility and lease rules</t>
  </si>
  <si>
    <t>Closet / Storage</t>
  </si>
  <si>
    <t>Plastic storage totes</t>
  </si>
  <si>
    <t>Clear shoe boxes</t>
  </si>
  <si>
    <t>Vacuum storage bags</t>
  </si>
  <si>
    <t>For seasonal bedding and clothing</t>
  </si>
  <si>
    <t>Shelf risers</t>
  </si>
  <si>
    <t>Stackable drawers</t>
  </si>
  <si>
    <t>Over-the-door organizer</t>
  </si>
  <si>
    <t>Hooks</t>
  </si>
  <si>
    <t>Labels</t>
  </si>
  <si>
    <t>Seasonal</t>
  </si>
  <si>
    <t>Winter coat storage bag</t>
  </si>
  <si>
    <t>Boot tray</t>
  </si>
  <si>
    <t>Balcony / Patio (If Included)</t>
  </si>
  <si>
    <t>Outdoor chair</t>
  </si>
  <si>
    <t>Small outdoor table</t>
  </si>
  <si>
    <t>Outdoor cushion</t>
  </si>
  <si>
    <t>Maintenance</t>
  </si>
  <si>
    <t>Small outdoor broom</t>
  </si>
  <si>
    <t>Outdoor-safe plant and planter</t>
  </si>
  <si>
    <t>Move-In / Administrative</t>
  </si>
  <si>
    <t>Move-In</t>
  </si>
  <si>
    <t>Moving boxes or totes</t>
  </si>
  <si>
    <t>Packing paper or bubble wrap</t>
  </si>
  <si>
    <t>Permanent markers for labeling boxes</t>
  </si>
  <si>
    <t>Box cutter</t>
  </si>
  <si>
    <t>Furniture sliders</t>
  </si>
  <si>
    <t>Doorstop</t>
  </si>
  <si>
    <t>Administrative</t>
  </si>
  <si>
    <t>Renters insurance</t>
  </si>
  <si>
    <t>Often required by lease</t>
  </si>
  <si>
    <t>Utility account setup</t>
  </si>
  <si>
    <t>Electric, gas, water, internet as applicable</t>
  </si>
  <si>
    <t>Change-of-address submission</t>
  </si>
  <si>
    <t>Copy of lease and move-in inspection</t>
  </si>
  <si>
    <t>Photos of apartment condition at move-in</t>
  </si>
  <si>
    <t>Document walls, floors, appliances, and damage</t>
  </si>
  <si>
    <t>Emergency and maintenance contact list</t>
  </si>
  <si>
    <t>No</t>
  </si>
  <si>
    <t>Qty</t>
  </si>
  <si>
    <t>ea</t>
  </si>
  <si>
    <t>total</t>
  </si>
  <si>
    <t>Yes</t>
  </si>
  <si>
    <t>room</t>
  </si>
  <si>
    <t>type</t>
  </si>
  <si>
    <t>qty</t>
  </si>
  <si>
    <t>Flashlight - rechargeable</t>
  </si>
  <si>
    <t>spray mop</t>
  </si>
  <si>
    <t>ironing mat</t>
  </si>
  <si>
    <t>Replacement light bulbs - 6 pack</t>
  </si>
  <si>
    <t>Bed frame - queen</t>
  </si>
  <si>
    <t>Mattress - queen memory foam 14"</t>
  </si>
  <si>
    <t>Mattress foundation - 5" box spring</t>
  </si>
  <si>
    <t>Pillows - set of 2</t>
  </si>
  <si>
    <t>Comforter - 7 pc queen set</t>
  </si>
  <si>
    <t>Clothes hangers - pack of 20</t>
  </si>
  <si>
    <t>Sofa / futon combo</t>
  </si>
  <si>
    <t>Chair - recliner</t>
  </si>
  <si>
    <t>Coffee table</t>
  </si>
  <si>
    <t>Side table (set of 2)</t>
  </si>
  <si>
    <t>Television - 40" Roku</t>
  </si>
  <si>
    <t>Compact dining table with 4 chairs</t>
  </si>
  <si>
    <t>cookware set - 19 pcs</t>
  </si>
  <si>
    <t>Pizza pan</t>
  </si>
  <si>
    <t>Oven mitts and pot holder set</t>
  </si>
  <si>
    <t>Knife set</t>
  </si>
  <si>
    <t>Mixing bowl set</t>
  </si>
  <si>
    <t>Measuring cup &amp; spoon set</t>
  </si>
  <si>
    <t>16 pc plates, bowls, cups</t>
  </si>
  <si>
    <t>33 pc kitchen gadgets (spatulas, etc)</t>
  </si>
  <si>
    <t>Drinking glasses - set of 6</t>
  </si>
  <si>
    <t>silverware set - 20 pcs</t>
  </si>
  <si>
    <t>Food storage containers - 18 pc</t>
  </si>
  <si>
    <t>Toaster - 2 slice</t>
  </si>
  <si>
    <t>Dish towel &amp; cloths - set of 6</t>
  </si>
  <si>
    <t>Salt &amp; Pepper</t>
  </si>
  <si>
    <t>Shower curtain set (w/liner &amp; hooks)</t>
  </si>
  <si>
    <t xml:space="preserve">Bath towel set - 2 each </t>
  </si>
  <si>
    <t>Nail clipper set</t>
  </si>
  <si>
    <t>Toilet paper - pack of 4</t>
  </si>
  <si>
    <t>Envelopes</t>
  </si>
  <si>
    <t>Scotch Tape</t>
  </si>
  <si>
    <t>Printer/Scanner (Canon TS-3722)</t>
  </si>
  <si>
    <t>Broom &amp; dustpan</t>
  </si>
  <si>
    <t>general</t>
  </si>
  <si>
    <t>bedroom</t>
  </si>
  <si>
    <t>Living</t>
  </si>
  <si>
    <t>Cleaning rags (microfiber) - 12 pk</t>
  </si>
  <si>
    <t>Office</t>
  </si>
  <si>
    <t>deposit</t>
  </si>
  <si>
    <t>includes deposit</t>
  </si>
  <si>
    <t>Job 1</t>
  </si>
  <si>
    <t>hrs/wk</t>
  </si>
  <si>
    <t>wages/hr</t>
  </si>
  <si>
    <t>gross</t>
  </si>
  <si>
    <t>FICA</t>
  </si>
  <si>
    <t>State</t>
  </si>
  <si>
    <t>Fed</t>
  </si>
  <si>
    <t>Tithe</t>
  </si>
  <si>
    <t>net</t>
  </si>
  <si>
    <t>Job 2</t>
  </si>
  <si>
    <t>net annual</t>
  </si>
  <si>
    <t># wks</t>
  </si>
  <si>
    <t>rent</t>
  </si>
  <si>
    <t>utilities</t>
  </si>
  <si>
    <t>internet</t>
  </si>
  <si>
    <t>cell phone</t>
  </si>
  <si>
    <t>car payment</t>
  </si>
  <si>
    <t>renter's insurance</t>
  </si>
  <si>
    <t>auto insurance</t>
  </si>
  <si>
    <t>fuel</t>
  </si>
  <si>
    <t>car repairs (oil)</t>
  </si>
  <si>
    <t>groceries (food)</t>
  </si>
  <si>
    <t>groceries (non-food)</t>
  </si>
  <si>
    <t>health insurance</t>
  </si>
  <si>
    <t>fast food</t>
  </si>
  <si>
    <t>dining out</t>
  </si>
  <si>
    <t>entertainment</t>
  </si>
  <si>
    <t>savings</t>
  </si>
  <si>
    <t>vacation</t>
  </si>
  <si>
    <t>misc household</t>
  </si>
  <si>
    <t>streaming</t>
  </si>
  <si>
    <t>health club</t>
  </si>
  <si>
    <t>hair cut</t>
  </si>
  <si>
    <t>presents</t>
  </si>
  <si>
    <t>clothes</t>
  </si>
  <si>
    <t>annual</t>
  </si>
  <si>
    <t>monthly</t>
  </si>
  <si>
    <t>per month</t>
  </si>
  <si>
    <t>net - monthly</t>
  </si>
  <si>
    <t>application fee</t>
  </si>
  <si>
    <t>Actual paychecks and tax returns vary based on individual circumstances.</t>
  </si>
  <si>
    <r>
      <t>Example Assumption:</t>
    </r>
    <r>
      <rPr>
        <sz val="11"/>
        <rFont val="Carlito"/>
      </rPr>
      <t xml:space="preserve"> </t>
    </r>
  </si>
  <si>
    <t xml:space="preserve">This budget assumes the student is claimed as a dependent, works part-time, and has no federal income tax withheld or owed. </t>
  </si>
  <si>
    <t>Type</t>
  </si>
  <si>
    <t>at apartment</t>
  </si>
  <si>
    <t>Study.com</t>
  </si>
  <si>
    <t>WGU</t>
  </si>
  <si>
    <t>per mo</t>
  </si>
  <si>
    <t>per 6 mos</t>
  </si>
  <si>
    <t>total cost</t>
  </si>
  <si>
    <t>Study.com classes</t>
  </si>
  <si>
    <t>WGU classes</t>
  </si>
  <si>
    <t>months</t>
  </si>
  <si>
    <t>hrs</t>
  </si>
  <si>
    <t>terms</t>
  </si>
  <si>
    <t>degree cost</t>
  </si>
  <si>
    <t>up to 2 courses per month but take 1 per month</t>
  </si>
  <si>
    <t>unlimited but take 4 every 6 months</t>
  </si>
  <si>
    <t>Work</t>
  </si>
  <si>
    <t>So for your first 18 months you spend:</t>
  </si>
  <si>
    <t>For the next 36 months you spend</t>
  </si>
  <si>
    <t>combined work + school</t>
  </si>
  <si>
    <t>This means your first 18 months you would probably work 8 hrs/day M-F, then 4 hrs on Saturday</t>
  </si>
  <si>
    <t>Then you'd spend 4 to 5 hrs each on Saturday and Sunday to do your Study.com classes</t>
  </si>
  <si>
    <t>per yr</t>
  </si>
  <si>
    <t>leftover</t>
  </si>
  <si>
    <t>shortfall + move-in expense</t>
  </si>
  <si>
    <t>gross annual</t>
  </si>
  <si>
    <t>So</t>
  </si>
  <si>
    <t>Standard deduction is about $16,000 for single</t>
  </si>
  <si>
    <t>$17,000 AGI</t>
  </si>
  <si>
    <t>Fed Taxes owed</t>
  </si>
  <si>
    <t>effective rate</t>
  </si>
  <si>
    <t>not eligible for EIC</t>
  </si>
  <si>
    <t>no car payment</t>
  </si>
  <si>
    <t>per year (liability only)</t>
  </si>
  <si>
    <t>per month (estimate - Obamacare)</t>
  </si>
  <si>
    <t>includes gas, water, heat, A/C</t>
  </si>
  <si>
    <t>net monthly income</t>
  </si>
  <si>
    <t>net montly expenses</t>
  </si>
  <si>
    <t>left every month</t>
  </si>
  <si>
    <t>left every year</t>
  </si>
  <si>
    <t>move-in expenses</t>
  </si>
  <si>
    <t>left after year #1</t>
  </si>
  <si>
    <t>Study.com for 12 months</t>
  </si>
  <si>
    <t>add during year #2</t>
  </si>
  <si>
    <t>Study.com for 6 months</t>
  </si>
  <si>
    <t>WGU for 1 term (6 month)</t>
  </si>
  <si>
    <t>left after year #2</t>
  </si>
  <si>
    <t>add in year #3</t>
  </si>
  <si>
    <t>2 terms in year #3 for WGU</t>
  </si>
  <si>
    <t>debt after year #3</t>
  </si>
  <si>
    <t>have 30 classes done (18 + 12)</t>
  </si>
  <si>
    <t>add in year #4</t>
  </si>
  <si>
    <t>2 terms in year #4 for WGU</t>
  </si>
  <si>
    <t>debt after year #4</t>
  </si>
  <si>
    <t xml:space="preserve">have 38 classes done </t>
  </si>
  <si>
    <t>add in year #5 (all 12 mos)</t>
  </si>
  <si>
    <t>1 term in year #5 at WGU</t>
  </si>
  <si>
    <t>total debt after year #5</t>
  </si>
  <si>
    <t>Campus Edge apartments - 820 W. Freeman St, Carbondale, IL 62901</t>
  </si>
  <si>
    <t>starting balance for year #2</t>
  </si>
  <si>
    <t>start</t>
  </si>
  <si>
    <t>groceries</t>
  </si>
  <si>
    <t>misc</t>
  </si>
  <si>
    <t>train ticket</t>
  </si>
  <si>
    <t>so before you start you'll need this much</t>
  </si>
  <si>
    <t>air mattress, pillows, blankets - Amazon delivery</t>
  </si>
  <si>
    <t>income</t>
  </si>
  <si>
    <t>classes</t>
  </si>
  <si>
    <t>balance</t>
  </si>
  <si>
    <t>Graduate</t>
  </si>
  <si>
    <t>fuel /Bus</t>
  </si>
  <si>
    <t>Jax Go pass - unlimited rides for 30 days</t>
  </si>
  <si>
    <t>apartment</t>
  </si>
  <si>
    <t>Savings</t>
  </si>
  <si>
    <t>balance incl</t>
  </si>
  <si>
    <t>40 hrs/wk</t>
  </si>
  <si>
    <t>all utilities included: water, electric, internet</t>
  </si>
  <si>
    <t>Campus Edge Apts | Apartments in Carbondale, IL</t>
  </si>
  <si>
    <t>(970) 536-5949</t>
  </si>
  <si>
    <t>family, not students only</t>
  </si>
  <si>
    <t xml:space="preserve">Macomb Rentals - </t>
  </si>
  <si>
    <t>(309) 833-2320</t>
  </si>
  <si>
    <t>Home - Macomb Rentals</t>
  </si>
  <si>
    <t>Macomb Rentals - 3 properties - Adams St, Wheeler St, Eggers Dr</t>
  </si>
  <si>
    <t>loan</t>
  </si>
  <si>
    <t>cash bal</t>
  </si>
  <si>
    <t>loan bal</t>
  </si>
  <si>
    <t>Balance</t>
  </si>
  <si>
    <t>expenses</t>
  </si>
  <si>
    <t>Take from</t>
  </si>
  <si>
    <t>OK to borrow?</t>
  </si>
  <si>
    <t>loan balance w/interest</t>
  </si>
  <si>
    <t>Month</t>
  </si>
  <si>
    <t>Year</t>
  </si>
  <si>
    <t>Total Months</t>
  </si>
  <si>
    <t>assets</t>
  </si>
  <si>
    <t>at grad</t>
  </si>
  <si>
    <t>at end of 5 yrs</t>
  </si>
  <si>
    <t>need at start</t>
  </si>
  <si>
    <t>Job #1 hrs</t>
  </si>
  <si>
    <t>Job #2 hrs</t>
  </si>
  <si>
    <t>must borrow?</t>
  </si>
  <si>
    <t>3 properties - Adams St, Wheeler St, Eggers Dr</t>
  </si>
  <si>
    <t>Bal + Income</t>
  </si>
  <si>
    <t>Short amt</t>
  </si>
  <si>
    <t>Left?</t>
  </si>
  <si>
    <t>Campus Edge apartments - $450/mo</t>
  </si>
  <si>
    <t>91 apartments total</t>
  </si>
  <si>
    <t>Loan Rate</t>
  </si>
  <si>
    <t>per month expenses</t>
  </si>
  <si>
    <t>Loan bal</t>
  </si>
  <si>
    <t>apartment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</si>
</sst>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\$#,##0.00"/>
  </numFmts>
  <fonts count="14">
    <font>
      <sz val="11"/>
      <name val="Carlito"/>
    </font>
    <font>
      <b/>
      <sz val="18"/>
      <color rgb="FFFFFFFF"/>
      <name val="Carlito"/>
    </font>
    <font>
      <i/>
      <sz val="10"/>
      <color rgb="FF1F1F1F"/>
      <name val="Carlito"/>
    </font>
    <font>
      <b/>
      <sz val="11"/>
      <color rgb="FFFFFFFF"/>
      <name val="Carlito"/>
    </font>
    <font>
      <b/>
      <sz val="11"/>
      <color rgb="FF1F4E78"/>
      <name val="Carlito"/>
    </font>
    <font>
      <sz val="11"/>
      <color theme="1"/>
      <name val="Carlito"/>
    </font>
    <font>
      <b/>
      <sz val="11"/>
      <name val="Carlito"/>
    </font>
    <font>
      <b/>
      <sz val="14"/>
      <color rgb="FF0033CC"/>
      <name val="Carlito"/>
    </font>
    <font>
      <u/>
      <sz val="11"/>
      <color theme="10"/>
      <name val="Carlito"/>
    </font>
    <font>
      <b/>
      <sz val="14"/>
      <color rgb="FF0000FF"/>
      <name val="Carlito"/>
    </font>
    <font>
      <sz val="12"/>
      <name val="Carlito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3F7FB"/>
      </patternFill>
    </fill>
    <fill>
      <patternFill patternType="solid">
        <fgColor rgb="FFFFF7E6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B7C9D6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B7C9D6"/>
      </left>
      <right/>
      <top style="thin">
        <color theme="4" tint="0.39997558519241921"/>
      </top>
      <bottom style="thin">
        <color rgb="FFB7C9D6"/>
      </bottom>
      <diagonal/>
    </border>
    <border>
      <left/>
      <right/>
      <top style="thin">
        <color theme="4" tint="0.39997558519241921"/>
      </top>
      <bottom style="thin">
        <color rgb="FFB7C9D6"/>
      </bottom>
      <diagonal/>
    </border>
    <border>
      <left/>
      <right style="thin">
        <color rgb="FFB7C9D6"/>
      </right>
      <top style="thin">
        <color theme="4" tint="0.39997558519241921"/>
      </top>
      <bottom style="thin">
        <color rgb="FFB7C9D6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6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center" wrapText="1"/>
    </xf>
    <xf numFmtId="164" fontId="0" fillId="5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center" wrapText="1"/>
    </xf>
    <xf numFmtId="164" fontId="0" fillId="6" borderId="0" xfId="0" applyNumberFormat="1" applyFill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4" fillId="6" borderId="7" xfId="0" applyFont="1" applyFill="1" applyBorder="1" applyAlignment="1">
      <alignment wrapText="1"/>
    </xf>
    <xf numFmtId="0" fontId="0" fillId="6" borderId="8" xfId="0" applyFill="1" applyBorder="1" applyAlignment="1">
      <alignment wrapText="1"/>
    </xf>
    <xf numFmtId="0" fontId="0" fillId="6" borderId="8" xfId="0" applyFill="1" applyBorder="1" applyAlignment="1">
      <alignment horizontal="center" wrapText="1"/>
    </xf>
    <xf numFmtId="164" fontId="0" fillId="6" borderId="8" xfId="0" applyNumberFormat="1" applyFill="1" applyBorder="1" applyAlignment="1">
      <alignment wrapText="1"/>
    </xf>
    <xf numFmtId="0" fontId="0" fillId="6" borderId="9" xfId="0" applyFill="1" applyBorder="1" applyAlignment="1">
      <alignment wrapText="1"/>
    </xf>
    <xf numFmtId="0" fontId="5" fillId="5" borderId="16" xfId="0" applyFont="1" applyFill="1" applyBorder="1" applyAlignment="1">
      <alignment wrapText="1"/>
    </xf>
    <xf numFmtId="0" fontId="5" fillId="5" borderId="16" xfId="0" applyFont="1" applyFill="1" applyBorder="1" applyAlignment="1">
      <alignment horizontal="center" wrapText="1"/>
    </xf>
    <xf numFmtId="164" fontId="5" fillId="5" borderId="16" xfId="0" applyNumberFormat="1" applyFont="1" applyFill="1" applyBorder="1" applyAlignment="1">
      <alignment wrapText="1"/>
    </xf>
    <xf numFmtId="0" fontId="5" fillId="6" borderId="16" xfId="0" applyFont="1" applyFill="1" applyBorder="1" applyAlignment="1">
      <alignment wrapText="1"/>
    </xf>
    <xf numFmtId="0" fontId="5" fillId="6" borderId="16" xfId="0" applyFont="1" applyFill="1" applyBorder="1" applyAlignment="1">
      <alignment horizontal="center" wrapText="1"/>
    </xf>
    <xf numFmtId="164" fontId="5" fillId="6" borderId="16" xfId="0" applyNumberFormat="1" applyFont="1" applyFill="1" applyBorder="1" applyAlignment="1">
      <alignment wrapText="1"/>
    </xf>
    <xf numFmtId="0" fontId="4" fillId="6" borderId="13" xfId="0" applyFont="1" applyFill="1" applyBorder="1" applyAlignment="1">
      <alignment wrapText="1"/>
    </xf>
    <xf numFmtId="0" fontId="5" fillId="6" borderId="14" xfId="0" applyFont="1" applyFill="1" applyBorder="1" applyAlignment="1">
      <alignment horizontal="center" wrapText="1"/>
    </xf>
    <xf numFmtId="164" fontId="5" fillId="6" borderId="14" xfId="0" applyNumberFormat="1" applyFont="1" applyFill="1" applyBorder="1" applyAlignment="1">
      <alignment wrapText="1"/>
    </xf>
    <xf numFmtId="0" fontId="5" fillId="6" borderId="15" xfId="0" applyFont="1" applyFill="1" applyBorder="1" applyAlignment="1">
      <alignment wrapText="1"/>
    </xf>
    <xf numFmtId="0" fontId="4" fillId="5" borderId="16" xfId="0" applyFont="1" applyFill="1" applyBorder="1" applyAlignment="1">
      <alignment wrapText="1"/>
    </xf>
    <xf numFmtId="0" fontId="4" fillId="6" borderId="16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5" fillId="5" borderId="11" xfId="0" applyFont="1" applyFill="1" applyBorder="1" applyAlignment="1">
      <alignment horizontal="center" wrapText="1"/>
    </xf>
    <xf numFmtId="164" fontId="5" fillId="5" borderId="11" xfId="0" applyNumberFormat="1" applyFont="1" applyFill="1" applyBorder="1" applyAlignment="1">
      <alignment wrapText="1"/>
    </xf>
    <xf numFmtId="0" fontId="5" fillId="5" borderId="12" xfId="0" applyFont="1" applyFill="1" applyBorder="1" applyAlignment="1">
      <alignment wrapText="1"/>
    </xf>
    <xf numFmtId="0" fontId="4" fillId="6" borderId="10" xfId="0" applyFont="1" applyFill="1" applyBorder="1" applyAlignment="1">
      <alignment wrapText="1"/>
    </xf>
    <xf numFmtId="0" fontId="5" fillId="6" borderId="11" xfId="0" applyFont="1" applyFill="1" applyBorder="1" applyAlignment="1">
      <alignment horizontal="center" wrapText="1"/>
    </xf>
    <xf numFmtId="164" fontId="5" fillId="6" borderId="11" xfId="0" applyNumberFormat="1" applyFont="1" applyFill="1" applyBorder="1" applyAlignment="1">
      <alignment wrapText="1"/>
    </xf>
    <xf numFmtId="0" fontId="5" fillId="6" borderId="12" xfId="0" applyFont="1" applyFill="1" applyBorder="1" applyAlignment="1">
      <alignment wrapText="1"/>
    </xf>
    <xf numFmtId="0" fontId="5" fillId="5" borderId="11" xfId="0" applyFont="1" applyFill="1" applyBorder="1" applyAlignment="1">
      <alignment horizontal="left" wrapText="1"/>
    </xf>
    <xf numFmtId="0" fontId="5" fillId="6" borderId="11" xfId="0" applyFont="1" applyFill="1" applyBorder="1" applyAlignment="1">
      <alignment horizontal="left" wrapText="1"/>
    </xf>
    <xf numFmtId="0" fontId="5" fillId="6" borderId="1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6" fillId="7" borderId="0" xfId="0" applyFont="1" applyFill="1" applyAlignment="1">
      <alignment horizontal="center"/>
    </xf>
    <xf numFmtId="8" fontId="6" fillId="7" borderId="0" xfId="0" applyNumberFormat="1" applyFont="1" applyFill="1" applyAlignment="1">
      <alignment horizontal="center"/>
    </xf>
    <xf numFmtId="8" fontId="5" fillId="5" borderId="11" xfId="0" applyNumberFormat="1" applyFont="1" applyFill="1" applyBorder="1" applyAlignment="1">
      <alignment horizontal="center" wrapText="1"/>
    </xf>
    <xf numFmtId="8" fontId="5" fillId="6" borderId="11" xfId="0" applyNumberFormat="1" applyFont="1" applyFill="1" applyBorder="1" applyAlignment="1">
      <alignment horizontal="center" wrapText="1"/>
    </xf>
    <xf numFmtId="8" fontId="5" fillId="6" borderId="14" xfId="0" applyNumberFormat="1" applyFont="1" applyFill="1" applyBorder="1" applyAlignment="1">
      <alignment horizontal="center" wrapText="1"/>
    </xf>
    <xf numFmtId="8" fontId="0" fillId="0" borderId="0" xfId="0" applyNumberFormat="1"/>
    <xf numFmtId="8" fontId="7" fillId="0" borderId="0" xfId="0" applyNumberFormat="1" applyFont="1"/>
    <xf numFmtId="8" fontId="5" fillId="5" borderId="16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8" fontId="0" fillId="7" borderId="0" xfId="0" applyNumberFormat="1" applyFill="1" applyAlignment="1">
      <alignment horizontal="center"/>
    </xf>
    <xf numFmtId="6" fontId="7" fillId="0" borderId="0" xfId="0" applyNumberFormat="1" applyFont="1"/>
    <xf numFmtId="6" fontId="0" fillId="0" borderId="0" xfId="0" applyNumberFormat="1"/>
    <xf numFmtId="0" fontId="6" fillId="0" borderId="0" xfId="0" applyFont="1"/>
    <xf numFmtId="6" fontId="0" fillId="0" borderId="0" xfId="0" applyNumberFormat="1" applyAlignment="1">
      <alignment horizontal="center"/>
    </xf>
    <xf numFmtId="6" fontId="0" fillId="7" borderId="0" xfId="0" applyNumberFormat="1" applyFill="1"/>
    <xf numFmtId="0" fontId="8" fillId="0" borderId="0" xfId="1"/>
    <xf numFmtId="8" fontId="9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0" applyNumberFormat="1" applyAlignment="1">
      <alignment horizontal="center"/>
    </xf>
    <xf numFmtId="8" fontId="0" fillId="7" borderId="0" xfId="0" applyNumberFormat="1" applyFill="1"/>
    <xf numFmtId="6" fontId="0" fillId="7" borderId="0" xfId="0" applyNumberFormat="1" applyFill="1" applyAlignment="1">
      <alignment horizontal="center"/>
    </xf>
    <xf numFmtId="0" fontId="0" fillId="7" borderId="0" xfId="0" applyFill="1"/>
    <xf numFmtId="6" fontId="0" fillId="8" borderId="18" xfId="0" applyNumberFormat="1" applyFill="1" applyBorder="1"/>
    <xf numFmtId="0" fontId="0" fillId="8" borderId="18" xfId="0" applyFill="1" applyBorder="1"/>
    <xf numFmtId="0" fontId="10" fillId="8" borderId="17" xfId="0" applyFont="1" applyFill="1" applyBorder="1"/>
    <xf numFmtId="6" fontId="10" fillId="8" borderId="18" xfId="0" applyNumberFormat="1" applyFont="1" applyFill="1" applyBorder="1"/>
    <xf numFmtId="0" fontId="10" fillId="8" borderId="18" xfId="0" applyFont="1" applyFill="1" applyBorder="1"/>
    <xf numFmtId="0" fontId="0" fillId="8" borderId="19" xfId="0" applyFill="1" applyBorder="1" applyAlignment="1">
      <alignment horizontal="center"/>
    </xf>
    <xf numFmtId="6" fontId="6" fillId="0" borderId="0" xfId="0" applyNumberFormat="1" applyFont="1"/>
    <xf numFmtId="10" fontId="0" fillId="7" borderId="0" xfId="0" applyNumberFormat="1" applyFill="1" applyAlignment="1">
      <alignment horizontal="center"/>
    </xf>
    <xf numFmtId="0" fontId="13" fillId="0" borderId="0" xfId="0" applyFont="1"/>
    <xf numFmtId="6" fontId="13" fillId="0" borderId="0" xfId="0" applyNumberFormat="1" applyFont="1"/>
    <xf numFmtId="8" fontId="13" fillId="0" borderId="0" xfId="0" applyNumberFormat="1" applyFont="1"/>
    <xf numFmtId="0" fontId="6" fillId="7" borderId="20" xfId="0" applyFont="1" applyFill="1" applyBorder="1" applyAlignment="1">
      <alignment horizontal="center"/>
    </xf>
    <xf numFmtId="0" fontId="0" fillId="9" borderId="21" xfId="0" applyFill="1" applyBorder="1"/>
    <xf numFmtId="0" fontId="6" fillId="7" borderId="22" xfId="0" applyFont="1" applyFill="1" applyBorder="1" applyAlignment="1">
      <alignment horizontal="center"/>
    </xf>
    <xf numFmtId="0" fontId="0" fillId="9" borderId="23" xfId="0" applyFill="1" applyBorder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2">
    <dxf>
      <font>
        <color rgb="FF274E13"/>
      </font>
      <fill>
        <patternFill patternType="solid">
          <bgColor rgb="FFD9EAD3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F2F2F2"/>
        </patternFill>
      </fill>
    </dxf>
    <dxf>
      <font>
        <b/>
      </font>
      <fill>
        <patternFill patternType="solid">
          <bgColor rgb="FFE2F0D9"/>
        </patternFill>
      </fill>
    </dxf>
    <dxf>
      <font>
        <color rgb="FF274E13"/>
      </font>
      <fill>
        <patternFill patternType="solid">
          <bgColor rgb="FFD9EAD3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color rgb="FF274E13"/>
      </font>
      <fill>
        <patternFill patternType="solid">
          <bgColor rgb="FFD9EAD3"/>
        </patternFill>
      </fill>
    </dxf>
    <dxf>
      <font>
        <color rgb="FF9C0006"/>
      </font>
      <fill>
        <patternFill patternType="solid">
          <bgColor rgb="FFF4CCCC"/>
        </patternFill>
      </fill>
    </dxf>
    <dxf>
      <font>
        <color rgb="FF666666"/>
      </font>
      <fill>
        <patternFill patternType="solid">
          <bgColor rgb="FFF2F2F2"/>
        </patternFill>
      </fill>
    </dxf>
    <dxf>
      <font>
        <b/>
      </font>
      <fill>
        <patternFill patternType="solid">
          <bgColor rgb="FFE2F0D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164" formatCode="\$#,##0.00"/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4E78"/>
        <name val="Carlito"/>
        <scheme val="none"/>
      </font>
      <fill>
        <patternFill patternType="solid">
          <fgColor indexed="64"/>
          <bgColor rgb="FFFFF7E6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rlito"/>
        <scheme val="none"/>
      </font>
      <fill>
        <patternFill patternType="solid">
          <fgColor indexed="64"/>
          <bgColor rgb="FF5B9BD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A1181D-6417-4989-A8C5-A904164F9AD6}" name="Table3" displayName="Table3" ref="A4:J317" totalsRowShown="0" headerRowDxfId="21" tableBorderDxfId="20">
  <autoFilter ref="A4:J317" xr:uid="{24A1181D-6417-4989-A8C5-A904164F9AD6}">
    <filterColumn colId="9">
      <filters>
        <filter val="Yes"/>
      </filters>
    </filterColumn>
  </autoFilter>
  <tableColumns count="10">
    <tableColumn id="1" xr3:uid="{89B13493-F118-47F8-98CC-CC0307FE14C3}" name="Room / Area" dataDxfId="19"/>
    <tableColumn id="2" xr3:uid="{3C329D89-C1FF-4EB5-8753-94B89167CF90}" name="Category" dataDxfId="18"/>
    <tableColumn id="3" xr3:uid="{548BC52E-ED02-427E-A070-BBECDC1C3674}" name="Item" dataDxfId="17"/>
    <tableColumn id="4" xr3:uid="{763F2590-D9ED-43E0-A443-B5AB433FA95E}" name="Qty" dataDxfId="16"/>
    <tableColumn id="5" xr3:uid="{FCA71D7F-B620-471D-B9C6-B337AFDF41FF}" name="ea" dataDxfId="15"/>
    <tableColumn id="6" xr3:uid="{87004A55-7E9E-4C2E-9481-3A239FBA70E3}" name="total" dataDxfId="14"/>
    <tableColumn id="7" xr3:uid="{ECC6A217-6182-459F-ACDE-5B14AE9EB94E}" name="Priority" dataDxfId="13"/>
    <tableColumn id="8" xr3:uid="{65B1E656-3A2F-4CC4-8513-3E7C9F05FB19}" name="Notes" dataDxfId="12"/>
    <tableColumn id="9" xr3:uid="{B9179778-A813-4363-9CD9-2EA9AD98AD43}" name="Estimated Cost" dataDxfId="11"/>
    <tableColumn id="10" xr3:uid="{97F43726-2935-49B4-9A05-421C8AD347E6}" name="Include?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partmentChecklistTable" displayName="ApartmentChecklistTable" ref="A4:H317">
  <tableColumns count="8">
    <tableColumn id="1" xr3:uid="{00000000-0010-0000-0000-000001000000}" name="Room / Area"/>
    <tableColumn id="2" xr3:uid="{00000000-0010-0000-0000-000002000000}" name="Category"/>
    <tableColumn id="3" xr3:uid="{00000000-0010-0000-0000-000003000000}" name="Item"/>
    <tableColumn id="4" xr3:uid="{00000000-0010-0000-0000-000004000000}" name="Suggested Qty."/>
    <tableColumn id="5" xr3:uid="{00000000-0010-0000-0000-000005000000}" name="Priority"/>
    <tableColumn id="6" xr3:uid="{00000000-0010-0000-0000-000006000000}" name="Notes"/>
    <tableColumn id="7" xr3:uid="{00000000-0010-0000-0000-000007000000}" name="Estimated Cost"/>
    <tableColumn id="8" xr3:uid="{00000000-0010-0000-0000-000008000000}" name="Include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macombrentals.com/" TargetMode="External"/><Relationship Id="rId1" Type="http://schemas.openxmlformats.org/officeDocument/2006/relationships/hyperlink" Target="https://www.campusedge-apartments.com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https://macombrentals.com/" TargetMode="External"/><Relationship Id="rId1" Type="http://schemas.openxmlformats.org/officeDocument/2006/relationships/hyperlink" Target="https://www.campusedge-apartments.com/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hyperlink" Target="https://macombrentals.com/" TargetMode="External"/><Relationship Id="rId1" Type="http://schemas.openxmlformats.org/officeDocument/2006/relationships/hyperlink" Target="https://www.campusedge-apartments.com/" TargetMode="Externa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acombrentals.com/" TargetMode="External"/><Relationship Id="rId1" Type="http://schemas.openxmlformats.org/officeDocument/2006/relationships/hyperlink" Target="https://www.campusedge-apartments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macombrentals.com/" TargetMode="External"/><Relationship Id="rId1" Type="http://schemas.openxmlformats.org/officeDocument/2006/relationships/hyperlink" Target="https://www.campusedge-apartmen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C028-BCB8-4665-AD06-73C313ECB929}">
  <dimension ref="A1:BA143"/>
  <sheetViews>
    <sheetView tabSelected="1" workbookViewId="0"/>
  </sheetViews>
  <sheetFormatPr defaultRowHeight="14"/>
  <cols>
    <col min="1" max="1" width="19.4140625" customWidth="1"/>
    <col min="2" max="2" width="10" customWidth="1"/>
    <col min="5" max="5" width="10.5" customWidth="1"/>
    <col min="6" max="6" width="9.25" customWidth="1"/>
    <col min="9" max="9" width="4.08203125" customWidth="1"/>
    <col min="10" max="10" width="9.33203125" style="53" customWidth="1"/>
    <col min="11" max="11" width="10.9140625" style="53" customWidth="1"/>
    <col min="12" max="12" width="7.1640625" style="53" customWidth="1"/>
    <col min="13" max="13" width="11.6640625" customWidth="1"/>
    <col min="15" max="15" width="9.33203125" customWidth="1"/>
    <col min="20" max="21" width="7.5" customWidth="1"/>
    <col min="23" max="23" width="11.1640625" customWidth="1"/>
  </cols>
  <sheetData>
    <row r="1" spans="1:53" ht="16" thickBot="1">
      <c r="A1" s="71"/>
      <c r="B1" s="72">
        <f>$AC$68</f>
        <v>1362.7470190645136</v>
      </c>
      <c r="C1" s="73" t="s">
        <v>625</v>
      </c>
      <c r="D1" s="72"/>
      <c r="E1" s="72">
        <f>$AC$74</f>
        <v>4328.9940596056595</v>
      </c>
      <c r="F1" s="73" t="s">
        <v>626</v>
      </c>
      <c r="G1" s="73"/>
      <c r="H1" s="69">
        <f>N11</f>
        <v>-1150</v>
      </c>
      <c r="I1" s="70" t="s">
        <v>627</v>
      </c>
      <c r="J1" s="74"/>
      <c r="K1" s="65">
        <f>Income!N6</f>
        <v>1783.75</v>
      </c>
      <c r="L1" t="s">
        <v>565</v>
      </c>
      <c r="M1" s="49"/>
    </row>
    <row r="2" spans="1:53" ht="18.5" thickBot="1">
      <c r="A2" s="58" t="s">
        <v>530</v>
      </c>
      <c r="B2" s="58" t="s">
        <v>522</v>
      </c>
      <c r="C2" s="58" t="s">
        <v>523</v>
      </c>
      <c r="E2" s="56">
        <f>SUM(C3:C50)</f>
        <v>1357.4999999999998</v>
      </c>
      <c r="F2" t="s">
        <v>638</v>
      </c>
      <c r="K2" s="59">
        <f>-E2</f>
        <v>-1357.4999999999998</v>
      </c>
      <c r="L2" t="s">
        <v>566</v>
      </c>
      <c r="M2" s="57"/>
    </row>
    <row r="3" spans="1:53">
      <c r="A3" t="s">
        <v>499</v>
      </c>
      <c r="B3" s="57"/>
      <c r="C3" s="60">
        <v>450</v>
      </c>
      <c r="E3" s="80">
        <v>20</v>
      </c>
      <c r="F3" s="81" t="s">
        <v>628</v>
      </c>
      <c r="H3" s="53" t="s">
        <v>637</v>
      </c>
      <c r="L3"/>
    </row>
    <row r="4" spans="1:53" ht="14.5" thickBot="1">
      <c r="A4" t="s">
        <v>500</v>
      </c>
      <c r="B4" s="57"/>
      <c r="C4" s="60">
        <v>0</v>
      </c>
      <c r="E4" s="82">
        <v>20</v>
      </c>
      <c r="F4" s="83" t="s">
        <v>629</v>
      </c>
      <c r="H4" s="76">
        <v>0.08</v>
      </c>
      <c r="K4" s="65">
        <f>K1+K2</f>
        <v>426.25000000000023</v>
      </c>
      <c r="L4" t="s">
        <v>567</v>
      </c>
      <c r="M4" s="49"/>
    </row>
    <row r="5" spans="1:53">
      <c r="A5" t="s">
        <v>501</v>
      </c>
      <c r="B5" s="57"/>
      <c r="C5" s="60">
        <v>0</v>
      </c>
    </row>
    <row r="6" spans="1:53">
      <c r="A6" t="s">
        <v>502</v>
      </c>
      <c r="B6" s="57"/>
      <c r="C6" s="57">
        <v>20</v>
      </c>
      <c r="E6" s="58" t="s">
        <v>635</v>
      </c>
      <c r="F6" s="75"/>
      <c r="G6" s="58"/>
      <c r="H6" s="58"/>
      <c r="M6" s="53" t="s">
        <v>589</v>
      </c>
      <c r="N6" s="57">
        <f>$C$3</f>
        <v>450</v>
      </c>
      <c r="O6" t="s">
        <v>485</v>
      </c>
      <c r="Q6" s="57"/>
    </row>
    <row r="7" spans="1:53">
      <c r="A7" t="s">
        <v>504</v>
      </c>
      <c r="B7" s="57">
        <v>150</v>
      </c>
      <c r="C7" s="49">
        <f>B7/12</f>
        <v>12.5</v>
      </c>
      <c r="E7" s="58" t="s">
        <v>605</v>
      </c>
      <c r="F7" s="75"/>
      <c r="G7" s="58"/>
      <c r="H7" s="58"/>
      <c r="N7" s="57">
        <v>200</v>
      </c>
      <c r="O7" t="s">
        <v>594</v>
      </c>
      <c r="Q7" s="57"/>
      <c r="S7" s="57"/>
      <c r="T7" s="57"/>
      <c r="U7" s="57"/>
      <c r="V7" s="57"/>
      <c r="W7" s="57"/>
    </row>
    <row r="8" spans="1:53">
      <c r="A8" s="77" t="s">
        <v>503</v>
      </c>
      <c r="B8" s="78">
        <v>0</v>
      </c>
      <c r="C8" s="79">
        <f>B8/12</f>
        <v>0</v>
      </c>
      <c r="E8" s="58" t="s">
        <v>636</v>
      </c>
      <c r="F8" s="75"/>
      <c r="G8" s="58"/>
      <c r="H8" s="58"/>
      <c r="N8" s="57">
        <v>300</v>
      </c>
      <c r="O8" t="s">
        <v>590</v>
      </c>
      <c r="Q8" s="57"/>
      <c r="S8" s="57"/>
      <c r="T8" s="57"/>
      <c r="U8" s="57"/>
      <c r="V8" s="57"/>
      <c r="W8" s="57"/>
    </row>
    <row r="9" spans="1:53">
      <c r="A9" s="77" t="s">
        <v>505</v>
      </c>
      <c r="B9" s="78">
        <v>0</v>
      </c>
      <c r="C9" s="79">
        <f>B9/12</f>
        <v>0</v>
      </c>
      <c r="E9" s="61" t="s">
        <v>606</v>
      </c>
      <c r="F9" s="57"/>
      <c r="N9" s="57">
        <v>150</v>
      </c>
      <c r="O9" t="s">
        <v>591</v>
      </c>
      <c r="Q9" s="57"/>
      <c r="S9" s="57"/>
      <c r="T9" s="57"/>
      <c r="U9" s="57"/>
      <c r="V9" s="57"/>
      <c r="W9" s="57"/>
    </row>
    <row r="10" spans="1:53">
      <c r="A10" t="s">
        <v>510</v>
      </c>
      <c r="B10" s="57"/>
      <c r="C10" s="49">
        <v>75</v>
      </c>
      <c r="E10" t="s">
        <v>607</v>
      </c>
      <c r="G10" t="s">
        <v>608</v>
      </c>
      <c r="N10" s="57">
        <v>50</v>
      </c>
      <c r="O10" t="s">
        <v>592</v>
      </c>
      <c r="Q10" s="57"/>
      <c r="S10" s="57"/>
      <c r="T10" s="57"/>
      <c r="U10" s="57"/>
      <c r="V10" s="57"/>
      <c r="W10" s="57"/>
    </row>
    <row r="11" spans="1:53">
      <c r="A11" t="s">
        <v>599</v>
      </c>
      <c r="C11" s="57">
        <v>25</v>
      </c>
      <c r="N11" s="57">
        <f>-SUM(N5:N10)</f>
        <v>-1150</v>
      </c>
      <c r="O11" t="s">
        <v>593</v>
      </c>
      <c r="Q11" s="57"/>
      <c r="S11" s="57"/>
      <c r="T11" s="57"/>
      <c r="U11" s="57"/>
      <c r="V11" s="57"/>
      <c r="W11" s="57"/>
    </row>
    <row r="12" spans="1:53">
      <c r="A12" s="77" t="s">
        <v>507</v>
      </c>
      <c r="B12" s="78">
        <v>0</v>
      </c>
      <c r="C12" s="79">
        <f>B12/12</f>
        <v>0</v>
      </c>
      <c r="S12" s="57"/>
      <c r="T12" s="57"/>
      <c r="U12" s="57"/>
      <c r="V12" s="57"/>
      <c r="W12" s="57"/>
    </row>
    <row r="13" spans="1:53" ht="28">
      <c r="A13" t="s">
        <v>508</v>
      </c>
      <c r="C13" s="57">
        <v>250</v>
      </c>
      <c r="J13" s="53" t="s">
        <v>622</v>
      </c>
      <c r="K13" s="53" t="s">
        <v>621</v>
      </c>
      <c r="L13" s="64" t="s">
        <v>623</v>
      </c>
      <c r="M13" t="s">
        <v>616</v>
      </c>
      <c r="N13" t="s">
        <v>595</v>
      </c>
      <c r="O13" s="63" t="s">
        <v>632</v>
      </c>
      <c r="Q13" s="63" t="s">
        <v>633</v>
      </c>
      <c r="S13" t="s">
        <v>618</v>
      </c>
      <c r="T13" s="63" t="s">
        <v>630</v>
      </c>
      <c r="U13" s="63" t="s">
        <v>619</v>
      </c>
      <c r="V13" s="53" t="s">
        <v>613</v>
      </c>
      <c r="W13" s="64" t="s">
        <v>620</v>
      </c>
      <c r="X13" s="53" t="s">
        <v>523</v>
      </c>
      <c r="Y13" s="53" t="s">
        <v>596</v>
      </c>
      <c r="Z13" s="64" t="s">
        <v>640</v>
      </c>
      <c r="AA13" s="53" t="s">
        <v>624</v>
      </c>
      <c r="AB13" t="s">
        <v>639</v>
      </c>
      <c r="AC13" s="64" t="s">
        <v>634</v>
      </c>
      <c r="AW13" t="s">
        <v>603</v>
      </c>
    </row>
    <row r="14" spans="1:53">
      <c r="A14" t="s">
        <v>509</v>
      </c>
      <c r="C14" s="57">
        <v>50</v>
      </c>
      <c r="D14" t="s">
        <v>609</v>
      </c>
      <c r="M14" s="57"/>
      <c r="P14" t="s">
        <v>617</v>
      </c>
      <c r="R14" t="s">
        <v>602</v>
      </c>
      <c r="S14" s="57" t="s">
        <v>514</v>
      </c>
      <c r="T14" s="57"/>
      <c r="U14" s="57"/>
      <c r="V14" s="57">
        <v>0</v>
      </c>
      <c r="W14" s="57"/>
      <c r="AB14" s="57"/>
      <c r="AW14" t="s">
        <v>602</v>
      </c>
      <c r="AX14" t="s">
        <v>613</v>
      </c>
      <c r="AZ14" t="s">
        <v>614</v>
      </c>
      <c r="BA14" t="s">
        <v>615</v>
      </c>
    </row>
    <row r="15" spans="1:53">
      <c r="A15" t="s">
        <v>511</v>
      </c>
      <c r="C15" s="57">
        <v>50</v>
      </c>
      <c r="D15" t="s">
        <v>631</v>
      </c>
      <c r="J15" s="53">
        <v>1</v>
      </c>
      <c r="K15" s="53">
        <v>1</v>
      </c>
      <c r="L15" s="53">
        <v>1</v>
      </c>
      <c r="M15" s="57">
        <v>0</v>
      </c>
      <c r="N15" s="59">
        <f>Income!$N$6</f>
        <v>1783.75</v>
      </c>
      <c r="O15" s="59">
        <f>M15+N15</f>
        <v>1783.75</v>
      </c>
      <c r="P15" s="59">
        <f t="shared" ref="P15:P46" si="0">SUM(X15:Z15)</f>
        <v>-1652.4999999999998</v>
      </c>
      <c r="Q15" s="59">
        <f>IF((O15+P15)&lt;0,(O15+P15),0)</f>
        <v>0</v>
      </c>
      <c r="R15" s="57">
        <f>$C$18</f>
        <v>100</v>
      </c>
      <c r="S15" s="59">
        <f>IF(Q15=0,0,IF(R15&gt;-Q15,-Q15,R15))</f>
        <v>0</v>
      </c>
      <c r="T15" s="59" t="str">
        <f t="shared" ref="T15:T32" si="1">IF(R15&lt;-Q15,"y","")</f>
        <v/>
      </c>
      <c r="U15" s="59" t="str">
        <f>IF(Y15=-4200,"y","")</f>
        <v/>
      </c>
      <c r="V15" s="59">
        <f t="shared" ref="V15:V46" si="2">IF(AND(T15="y",U15="y"),-Y15,0)</f>
        <v>0</v>
      </c>
      <c r="W15" s="59">
        <f>V15</f>
        <v>0</v>
      </c>
      <c r="X15" s="59">
        <f>-$E$2</f>
        <v>-1357.4999999999998</v>
      </c>
      <c r="Y15" s="59">
        <v>-95</v>
      </c>
      <c r="Z15" s="59">
        <v>-200</v>
      </c>
      <c r="AA15" s="59">
        <f>O15+R15</f>
        <v>1883.75</v>
      </c>
      <c r="AB15" s="59">
        <f>W15</f>
        <v>0</v>
      </c>
      <c r="AC15" s="57">
        <f>AA15-AB15</f>
        <v>1883.75</v>
      </c>
      <c r="AW15" s="57">
        <f t="shared" ref="AW15:AW46" si="3">AB15+R15</f>
        <v>100</v>
      </c>
      <c r="AX15" s="57">
        <f t="shared" ref="AX15:AX46" si="4">IF(AW15&gt;0,0,-Y15)</f>
        <v>0</v>
      </c>
      <c r="AZ15" s="57">
        <f>AW15+AX15</f>
        <v>100</v>
      </c>
      <c r="BA15" s="57">
        <f>AX15</f>
        <v>0</v>
      </c>
    </row>
    <row r="16" spans="1:53">
      <c r="A16" t="s">
        <v>512</v>
      </c>
      <c r="C16" s="57">
        <v>30</v>
      </c>
      <c r="K16" s="53">
        <f>K15+1</f>
        <v>2</v>
      </c>
      <c r="L16" s="53">
        <f>L15+1</f>
        <v>2</v>
      </c>
      <c r="M16" s="49">
        <f t="shared" ref="M16:M47" si="5">M15+N15+S15+V15+P15</f>
        <v>131.25000000000023</v>
      </c>
      <c r="N16" s="59">
        <f>Income!$N$6</f>
        <v>1783.75</v>
      </c>
      <c r="O16" s="59">
        <f t="shared" ref="O16:O74" si="6">M16+N16</f>
        <v>1915.0000000000002</v>
      </c>
      <c r="P16" s="59">
        <f t="shared" si="0"/>
        <v>-1652.4999999999998</v>
      </c>
      <c r="Q16" s="59">
        <f t="shared" ref="Q16:Q74" si="7">IF((O16+P16)&lt;0,(O16+P16),0)</f>
        <v>0</v>
      </c>
      <c r="R16" s="57">
        <f>R15+$C$18-S15</f>
        <v>200</v>
      </c>
      <c r="S16" s="59">
        <f t="shared" ref="S16:S74" si="8">IF(Q16=0,0,IF(R16&gt;-Q16,-Q16,R16))</f>
        <v>0</v>
      </c>
      <c r="T16" s="59" t="str">
        <f t="shared" si="1"/>
        <v/>
      </c>
      <c r="U16" s="59" t="str">
        <f t="shared" ref="U16:U74" si="9">IF(Y16=-4200,"y","")</f>
        <v/>
      </c>
      <c r="V16" s="59">
        <f t="shared" si="2"/>
        <v>0</v>
      </c>
      <c r="W16" s="59">
        <f t="shared" ref="W16:W47" si="10">(W15*(1+$H$4/12)+V16)</f>
        <v>0</v>
      </c>
      <c r="X16" s="59">
        <f t="shared" ref="X16:X74" si="11">-$E$2</f>
        <v>-1357.4999999999998</v>
      </c>
      <c r="Y16" s="59">
        <v>-95</v>
      </c>
      <c r="Z16" s="59">
        <v>-200</v>
      </c>
      <c r="AA16" s="59">
        <f t="shared" ref="AA16:AA74" si="12">O16+R16</f>
        <v>2115</v>
      </c>
      <c r="AB16" s="59">
        <f t="shared" ref="AB16:AB74" si="13">W16</f>
        <v>0</v>
      </c>
      <c r="AC16" s="57">
        <f t="shared" ref="AC16:AC74" si="14">AA16-AB16</f>
        <v>2115</v>
      </c>
      <c r="AW16" s="57">
        <f t="shared" si="3"/>
        <v>200</v>
      </c>
      <c r="AX16" s="57">
        <f t="shared" si="4"/>
        <v>0</v>
      </c>
      <c r="AZ16" s="57">
        <f t="shared" ref="AZ16:AZ75" si="15">AW16+AX16</f>
        <v>200</v>
      </c>
      <c r="BA16" s="57">
        <f>BA15+AX16</f>
        <v>0</v>
      </c>
    </row>
    <row r="17" spans="1:53">
      <c r="A17" t="s">
        <v>513</v>
      </c>
      <c r="C17" s="57">
        <v>50</v>
      </c>
      <c r="D17" s="61" t="s">
        <v>611</v>
      </c>
      <c r="K17" s="53">
        <f t="shared" ref="K17:L74" si="16">K16+1</f>
        <v>3</v>
      </c>
      <c r="L17" s="53">
        <f t="shared" si="16"/>
        <v>3</v>
      </c>
      <c r="M17" s="49">
        <f t="shared" si="5"/>
        <v>262.50000000000045</v>
      </c>
      <c r="N17" s="59">
        <f>Income!$N$6</f>
        <v>1783.75</v>
      </c>
      <c r="O17" s="59">
        <f t="shared" si="6"/>
        <v>2046.2500000000005</v>
      </c>
      <c r="P17" s="59">
        <f t="shared" si="0"/>
        <v>-1652.4999999999998</v>
      </c>
      <c r="Q17" s="59">
        <f t="shared" si="7"/>
        <v>0</v>
      </c>
      <c r="R17" s="57">
        <f t="shared" ref="R17:R74" si="17">R16+$C$18-S16</f>
        <v>300</v>
      </c>
      <c r="S17" s="59">
        <f t="shared" si="8"/>
        <v>0</v>
      </c>
      <c r="T17" s="59" t="str">
        <f t="shared" si="1"/>
        <v/>
      </c>
      <c r="U17" s="59" t="str">
        <f t="shared" si="9"/>
        <v/>
      </c>
      <c r="V17" s="59">
        <f t="shared" si="2"/>
        <v>0</v>
      </c>
      <c r="W17" s="59">
        <f t="shared" si="10"/>
        <v>0</v>
      </c>
      <c r="X17" s="59">
        <f t="shared" si="11"/>
        <v>-1357.4999999999998</v>
      </c>
      <c r="Y17" s="59">
        <v>-95</v>
      </c>
      <c r="Z17" s="59">
        <v>-200</v>
      </c>
      <c r="AA17" s="59">
        <f t="shared" si="12"/>
        <v>2346.2500000000005</v>
      </c>
      <c r="AB17" s="59">
        <f t="shared" si="13"/>
        <v>0</v>
      </c>
      <c r="AC17" s="57">
        <f t="shared" si="14"/>
        <v>2346.2500000000005</v>
      </c>
      <c r="AW17" s="57">
        <f t="shared" si="3"/>
        <v>300</v>
      </c>
      <c r="AX17" s="57">
        <f t="shared" si="4"/>
        <v>0</v>
      </c>
      <c r="AZ17" s="57">
        <f t="shared" si="15"/>
        <v>300</v>
      </c>
      <c r="BA17" s="57">
        <f t="shared" ref="BA17:BA75" si="18">BA16+AX17</f>
        <v>0</v>
      </c>
    </row>
    <row r="18" spans="1:53">
      <c r="A18" t="s">
        <v>514</v>
      </c>
      <c r="C18" s="57">
        <v>100</v>
      </c>
      <c r="D18" t="s">
        <v>610</v>
      </c>
      <c r="K18" s="53">
        <f t="shared" si="16"/>
        <v>4</v>
      </c>
      <c r="L18" s="53">
        <f t="shared" si="16"/>
        <v>4</v>
      </c>
      <c r="M18" s="49">
        <f t="shared" si="5"/>
        <v>393.75000000000068</v>
      </c>
      <c r="N18" s="59">
        <f>Income!$N$6</f>
        <v>1783.75</v>
      </c>
      <c r="O18" s="59">
        <f t="shared" si="6"/>
        <v>2177.5000000000009</v>
      </c>
      <c r="P18" s="59">
        <f t="shared" si="0"/>
        <v>-1652.4999999999998</v>
      </c>
      <c r="Q18" s="59">
        <f t="shared" si="7"/>
        <v>0</v>
      </c>
      <c r="R18" s="57">
        <f t="shared" si="17"/>
        <v>400</v>
      </c>
      <c r="S18" s="59">
        <f t="shared" si="8"/>
        <v>0</v>
      </c>
      <c r="T18" s="59" t="str">
        <f t="shared" si="1"/>
        <v/>
      </c>
      <c r="U18" s="59" t="str">
        <f t="shared" si="9"/>
        <v/>
      </c>
      <c r="V18" s="59">
        <f t="shared" si="2"/>
        <v>0</v>
      </c>
      <c r="W18" s="59">
        <f t="shared" si="10"/>
        <v>0</v>
      </c>
      <c r="X18" s="59">
        <f t="shared" si="11"/>
        <v>-1357.4999999999998</v>
      </c>
      <c r="Y18" s="59">
        <v>-95</v>
      </c>
      <c r="Z18" s="59">
        <v>-200</v>
      </c>
      <c r="AA18" s="59">
        <f t="shared" si="12"/>
        <v>2577.5000000000009</v>
      </c>
      <c r="AB18" s="59">
        <f t="shared" si="13"/>
        <v>0</v>
      </c>
      <c r="AC18" s="57">
        <f t="shared" si="14"/>
        <v>2577.5000000000009</v>
      </c>
      <c r="AW18" s="57">
        <f t="shared" si="3"/>
        <v>400</v>
      </c>
      <c r="AX18" s="57">
        <f t="shared" si="4"/>
        <v>0</v>
      </c>
      <c r="AZ18" s="57">
        <f t="shared" si="15"/>
        <v>400</v>
      </c>
      <c r="BA18" s="57">
        <f t="shared" si="18"/>
        <v>0</v>
      </c>
    </row>
    <row r="19" spans="1:53">
      <c r="A19" t="s">
        <v>515</v>
      </c>
      <c r="B19" s="60">
        <v>1000</v>
      </c>
      <c r="C19" s="49">
        <f>B19/12</f>
        <v>83.333333333333329</v>
      </c>
      <c r="K19" s="53">
        <f t="shared" si="16"/>
        <v>5</v>
      </c>
      <c r="L19" s="53">
        <f t="shared" si="16"/>
        <v>5</v>
      </c>
      <c r="M19" s="49">
        <f t="shared" si="5"/>
        <v>525.00000000000114</v>
      </c>
      <c r="N19" s="59">
        <f>Income!$N$6</f>
        <v>1783.75</v>
      </c>
      <c r="O19" s="59">
        <f t="shared" si="6"/>
        <v>2308.7500000000009</v>
      </c>
      <c r="P19" s="59">
        <f t="shared" si="0"/>
        <v>-1652.4999999999998</v>
      </c>
      <c r="Q19" s="59">
        <f t="shared" si="7"/>
        <v>0</v>
      </c>
      <c r="R19" s="57">
        <f t="shared" si="17"/>
        <v>500</v>
      </c>
      <c r="S19" s="59">
        <f t="shared" si="8"/>
        <v>0</v>
      </c>
      <c r="T19" s="59" t="str">
        <f t="shared" si="1"/>
        <v/>
      </c>
      <c r="U19" s="59" t="str">
        <f t="shared" si="9"/>
        <v/>
      </c>
      <c r="V19" s="59">
        <f t="shared" si="2"/>
        <v>0</v>
      </c>
      <c r="W19" s="59">
        <f t="shared" si="10"/>
        <v>0</v>
      </c>
      <c r="X19" s="59">
        <f t="shared" si="11"/>
        <v>-1357.4999999999998</v>
      </c>
      <c r="Y19" s="59">
        <v>-95</v>
      </c>
      <c r="Z19" s="59">
        <v>-200</v>
      </c>
      <c r="AA19" s="59">
        <f t="shared" si="12"/>
        <v>2808.7500000000009</v>
      </c>
      <c r="AB19" s="59">
        <f t="shared" si="13"/>
        <v>0</v>
      </c>
      <c r="AC19" s="57">
        <f t="shared" si="14"/>
        <v>2808.7500000000009</v>
      </c>
      <c r="AW19" s="57">
        <f t="shared" si="3"/>
        <v>500</v>
      </c>
      <c r="AX19" s="57">
        <f t="shared" si="4"/>
        <v>0</v>
      </c>
      <c r="AZ19" s="57">
        <f t="shared" si="15"/>
        <v>500</v>
      </c>
      <c r="BA19" s="57">
        <f t="shared" si="18"/>
        <v>0</v>
      </c>
    </row>
    <row r="20" spans="1:53">
      <c r="A20" t="s">
        <v>516</v>
      </c>
      <c r="C20" s="57">
        <v>50</v>
      </c>
      <c r="K20" s="53">
        <f t="shared" si="16"/>
        <v>6</v>
      </c>
      <c r="L20" s="53">
        <f t="shared" si="16"/>
        <v>6</v>
      </c>
      <c r="M20" s="49">
        <f t="shared" si="5"/>
        <v>656.25000000000114</v>
      </c>
      <c r="N20" s="59">
        <f>Income!$N$6</f>
        <v>1783.75</v>
      </c>
      <c r="O20" s="59">
        <f t="shared" si="6"/>
        <v>2440.0000000000009</v>
      </c>
      <c r="P20" s="59">
        <f t="shared" si="0"/>
        <v>-1452.4999999999998</v>
      </c>
      <c r="Q20" s="59">
        <f t="shared" si="7"/>
        <v>0</v>
      </c>
      <c r="R20" s="57">
        <f t="shared" si="17"/>
        <v>600</v>
      </c>
      <c r="S20" s="59">
        <f t="shared" si="8"/>
        <v>0</v>
      </c>
      <c r="T20" s="59" t="str">
        <f t="shared" si="1"/>
        <v/>
      </c>
      <c r="U20" s="59" t="str">
        <f t="shared" si="9"/>
        <v/>
      </c>
      <c r="V20" s="59">
        <f t="shared" si="2"/>
        <v>0</v>
      </c>
      <c r="W20" s="59">
        <f t="shared" si="10"/>
        <v>0</v>
      </c>
      <c r="X20" s="59">
        <f t="shared" si="11"/>
        <v>-1357.4999999999998</v>
      </c>
      <c r="Y20" s="59">
        <v>-95</v>
      </c>
      <c r="Z20" s="59"/>
      <c r="AA20" s="59">
        <f t="shared" si="12"/>
        <v>3040.0000000000009</v>
      </c>
      <c r="AB20" s="59">
        <f t="shared" si="13"/>
        <v>0</v>
      </c>
      <c r="AC20" s="57">
        <f t="shared" si="14"/>
        <v>3040.0000000000009</v>
      </c>
      <c r="AW20" s="57">
        <f t="shared" si="3"/>
        <v>600</v>
      </c>
      <c r="AX20" s="57">
        <f t="shared" si="4"/>
        <v>0</v>
      </c>
      <c r="AZ20" s="57">
        <f t="shared" si="15"/>
        <v>600</v>
      </c>
      <c r="BA20" s="57">
        <f t="shared" si="18"/>
        <v>0</v>
      </c>
    </row>
    <row r="21" spans="1:53">
      <c r="A21" t="s">
        <v>517</v>
      </c>
      <c r="C21" s="57">
        <v>20</v>
      </c>
      <c r="K21" s="53">
        <f t="shared" si="16"/>
        <v>7</v>
      </c>
      <c r="L21" s="53">
        <f t="shared" si="16"/>
        <v>7</v>
      </c>
      <c r="M21" s="49">
        <f t="shared" si="5"/>
        <v>987.50000000000114</v>
      </c>
      <c r="N21" s="59">
        <f>Income!$N$6</f>
        <v>1783.75</v>
      </c>
      <c r="O21" s="59">
        <f t="shared" si="6"/>
        <v>2771.2500000000009</v>
      </c>
      <c r="P21" s="59">
        <f t="shared" si="0"/>
        <v>-1452.4999999999998</v>
      </c>
      <c r="Q21" s="59">
        <f t="shared" si="7"/>
        <v>0</v>
      </c>
      <c r="R21" s="57">
        <f t="shared" si="17"/>
        <v>700</v>
      </c>
      <c r="S21" s="59">
        <f t="shared" si="8"/>
        <v>0</v>
      </c>
      <c r="T21" s="59" t="str">
        <f t="shared" si="1"/>
        <v/>
      </c>
      <c r="U21" s="59" t="str">
        <f t="shared" si="9"/>
        <v/>
      </c>
      <c r="V21" s="59">
        <f t="shared" si="2"/>
        <v>0</v>
      </c>
      <c r="W21" s="59">
        <f t="shared" si="10"/>
        <v>0</v>
      </c>
      <c r="X21" s="59">
        <f t="shared" si="11"/>
        <v>-1357.4999999999998</v>
      </c>
      <c r="Y21" s="59">
        <v>-95</v>
      </c>
      <c r="Z21" s="59"/>
      <c r="AA21" s="59">
        <f t="shared" si="12"/>
        <v>3471.2500000000009</v>
      </c>
      <c r="AB21" s="59">
        <f t="shared" si="13"/>
        <v>0</v>
      </c>
      <c r="AC21" s="57">
        <f t="shared" si="14"/>
        <v>3471.2500000000009</v>
      </c>
      <c r="AW21" s="57">
        <f t="shared" si="3"/>
        <v>700</v>
      </c>
      <c r="AX21" s="57">
        <f t="shared" si="4"/>
        <v>0</v>
      </c>
      <c r="AZ21" s="57">
        <f t="shared" si="15"/>
        <v>700</v>
      </c>
      <c r="BA21" s="57">
        <f t="shared" si="18"/>
        <v>0</v>
      </c>
    </row>
    <row r="22" spans="1:53">
      <c r="A22" t="s">
        <v>518</v>
      </c>
      <c r="C22" s="57">
        <v>0</v>
      </c>
      <c r="E22" t="s">
        <v>531</v>
      </c>
      <c r="K22" s="53">
        <f t="shared" si="16"/>
        <v>8</v>
      </c>
      <c r="L22" s="53">
        <f t="shared" si="16"/>
        <v>8</v>
      </c>
      <c r="M22" s="49">
        <f t="shared" si="5"/>
        <v>1318.7500000000011</v>
      </c>
      <c r="N22" s="59">
        <f>Income!$N$6</f>
        <v>1783.75</v>
      </c>
      <c r="O22" s="59">
        <f t="shared" si="6"/>
        <v>3102.5000000000009</v>
      </c>
      <c r="P22" s="59">
        <f t="shared" si="0"/>
        <v>-1452.4999999999998</v>
      </c>
      <c r="Q22" s="59">
        <f t="shared" si="7"/>
        <v>0</v>
      </c>
      <c r="R22" s="57">
        <f t="shared" si="17"/>
        <v>800</v>
      </c>
      <c r="S22" s="59">
        <f t="shared" si="8"/>
        <v>0</v>
      </c>
      <c r="T22" s="59" t="str">
        <f t="shared" si="1"/>
        <v/>
      </c>
      <c r="U22" s="59" t="str">
        <f t="shared" si="9"/>
        <v/>
      </c>
      <c r="V22" s="59">
        <f t="shared" si="2"/>
        <v>0</v>
      </c>
      <c r="W22" s="59">
        <f t="shared" si="10"/>
        <v>0</v>
      </c>
      <c r="X22" s="59">
        <f t="shared" si="11"/>
        <v>-1357.4999999999998</v>
      </c>
      <c r="Y22" s="59">
        <v>-95</v>
      </c>
      <c r="Z22" s="59"/>
      <c r="AA22" s="59">
        <f t="shared" si="12"/>
        <v>3902.5000000000009</v>
      </c>
      <c r="AB22" s="59">
        <f t="shared" si="13"/>
        <v>0</v>
      </c>
      <c r="AC22" s="57">
        <f t="shared" si="14"/>
        <v>3902.5000000000009</v>
      </c>
      <c r="AW22" s="57">
        <f t="shared" si="3"/>
        <v>800</v>
      </c>
      <c r="AX22" s="57">
        <f t="shared" si="4"/>
        <v>0</v>
      </c>
      <c r="AZ22" s="57">
        <f t="shared" si="15"/>
        <v>800</v>
      </c>
      <c r="BA22" s="57">
        <f t="shared" si="18"/>
        <v>0</v>
      </c>
    </row>
    <row r="23" spans="1:53">
      <c r="A23" t="s">
        <v>519</v>
      </c>
      <c r="C23" s="57">
        <v>25</v>
      </c>
      <c r="K23" s="53">
        <f t="shared" si="16"/>
        <v>9</v>
      </c>
      <c r="L23" s="53">
        <f t="shared" si="16"/>
        <v>9</v>
      </c>
      <c r="M23" s="49">
        <f t="shared" si="5"/>
        <v>1650.0000000000011</v>
      </c>
      <c r="N23" s="59">
        <f>Income!$N$6</f>
        <v>1783.75</v>
      </c>
      <c r="O23" s="59">
        <f t="shared" si="6"/>
        <v>3433.7500000000009</v>
      </c>
      <c r="P23" s="59">
        <f t="shared" si="0"/>
        <v>-1452.4999999999998</v>
      </c>
      <c r="Q23" s="59">
        <f t="shared" si="7"/>
        <v>0</v>
      </c>
      <c r="R23" s="57">
        <f t="shared" si="17"/>
        <v>900</v>
      </c>
      <c r="S23" s="59">
        <f t="shared" si="8"/>
        <v>0</v>
      </c>
      <c r="T23" s="59" t="str">
        <f t="shared" si="1"/>
        <v/>
      </c>
      <c r="U23" s="59" t="str">
        <f t="shared" si="9"/>
        <v/>
      </c>
      <c r="V23" s="59">
        <f t="shared" si="2"/>
        <v>0</v>
      </c>
      <c r="W23" s="59">
        <f t="shared" si="10"/>
        <v>0</v>
      </c>
      <c r="X23" s="59">
        <f t="shared" si="11"/>
        <v>-1357.4999999999998</v>
      </c>
      <c r="Y23" s="59">
        <v>-95</v>
      </c>
      <c r="Z23" s="59"/>
      <c r="AA23" s="59">
        <f t="shared" si="12"/>
        <v>4333.7500000000009</v>
      </c>
      <c r="AB23" s="59">
        <f t="shared" si="13"/>
        <v>0</v>
      </c>
      <c r="AC23" s="57">
        <f t="shared" si="14"/>
        <v>4333.7500000000009</v>
      </c>
      <c r="AW23" s="57">
        <f t="shared" si="3"/>
        <v>900</v>
      </c>
      <c r="AX23" s="57">
        <f t="shared" si="4"/>
        <v>0</v>
      </c>
      <c r="AZ23" s="57">
        <f t="shared" si="15"/>
        <v>900</v>
      </c>
      <c r="BA23" s="57">
        <f t="shared" si="18"/>
        <v>0</v>
      </c>
    </row>
    <row r="24" spans="1:53">
      <c r="A24" t="s">
        <v>520</v>
      </c>
      <c r="B24" s="57">
        <v>400</v>
      </c>
      <c r="C24" s="49">
        <f>B24/12</f>
        <v>33.333333333333336</v>
      </c>
      <c r="K24" s="53">
        <f t="shared" si="16"/>
        <v>10</v>
      </c>
      <c r="L24" s="53">
        <f t="shared" si="16"/>
        <v>10</v>
      </c>
      <c r="M24" s="49">
        <f t="shared" si="5"/>
        <v>1981.2500000000011</v>
      </c>
      <c r="N24" s="59">
        <f>Income!$N$6</f>
        <v>1783.75</v>
      </c>
      <c r="O24" s="59">
        <f t="shared" si="6"/>
        <v>3765.0000000000009</v>
      </c>
      <c r="P24" s="59">
        <f t="shared" si="0"/>
        <v>-1452.4999999999998</v>
      </c>
      <c r="Q24" s="59">
        <f t="shared" si="7"/>
        <v>0</v>
      </c>
      <c r="R24" s="57">
        <f t="shared" si="17"/>
        <v>1000</v>
      </c>
      <c r="S24" s="59">
        <f t="shared" si="8"/>
        <v>0</v>
      </c>
      <c r="T24" s="59" t="str">
        <f t="shared" si="1"/>
        <v/>
      </c>
      <c r="U24" s="59" t="str">
        <f t="shared" si="9"/>
        <v/>
      </c>
      <c r="V24" s="59">
        <f t="shared" si="2"/>
        <v>0</v>
      </c>
      <c r="W24" s="59">
        <f t="shared" si="10"/>
        <v>0</v>
      </c>
      <c r="X24" s="59">
        <f t="shared" si="11"/>
        <v>-1357.4999999999998</v>
      </c>
      <c r="Y24" s="59">
        <v>-95</v>
      </c>
      <c r="Z24" s="59"/>
      <c r="AA24" s="59">
        <f t="shared" si="12"/>
        <v>4765.0000000000009</v>
      </c>
      <c r="AB24" s="59">
        <f t="shared" si="13"/>
        <v>0</v>
      </c>
      <c r="AC24" s="57">
        <f t="shared" si="14"/>
        <v>4765.0000000000009</v>
      </c>
      <c r="AW24" s="57">
        <f t="shared" si="3"/>
        <v>1000</v>
      </c>
      <c r="AX24" s="57">
        <f t="shared" si="4"/>
        <v>0</v>
      </c>
      <c r="AZ24" s="57">
        <f t="shared" si="15"/>
        <v>1000</v>
      </c>
      <c r="BA24" s="57">
        <f t="shared" si="18"/>
        <v>0</v>
      </c>
    </row>
    <row r="25" spans="1:53">
      <c r="A25" t="s">
        <v>521</v>
      </c>
      <c r="B25" s="57">
        <v>400</v>
      </c>
      <c r="C25" s="49">
        <f>B25/12</f>
        <v>33.333333333333336</v>
      </c>
      <c r="K25" s="53">
        <f t="shared" si="16"/>
        <v>11</v>
      </c>
      <c r="L25" s="53">
        <f t="shared" si="16"/>
        <v>11</v>
      </c>
      <c r="M25" s="49">
        <f t="shared" si="5"/>
        <v>2312.5000000000009</v>
      </c>
      <c r="N25" s="59">
        <f>Income!$N$6</f>
        <v>1783.75</v>
      </c>
      <c r="O25" s="59">
        <f t="shared" si="6"/>
        <v>4096.2500000000009</v>
      </c>
      <c r="P25" s="59">
        <f t="shared" si="0"/>
        <v>-1452.4999999999998</v>
      </c>
      <c r="Q25" s="59">
        <f t="shared" si="7"/>
        <v>0</v>
      </c>
      <c r="R25" s="57">
        <f t="shared" si="17"/>
        <v>1100</v>
      </c>
      <c r="S25" s="59">
        <f t="shared" si="8"/>
        <v>0</v>
      </c>
      <c r="T25" s="59" t="str">
        <f t="shared" si="1"/>
        <v/>
      </c>
      <c r="U25" s="59" t="str">
        <f t="shared" si="9"/>
        <v/>
      </c>
      <c r="V25" s="59">
        <f t="shared" si="2"/>
        <v>0</v>
      </c>
      <c r="W25" s="59">
        <f t="shared" si="10"/>
        <v>0</v>
      </c>
      <c r="X25" s="59">
        <f t="shared" si="11"/>
        <v>-1357.4999999999998</v>
      </c>
      <c r="Y25" s="59">
        <v>-95</v>
      </c>
      <c r="Z25" s="59"/>
      <c r="AA25" s="59">
        <f t="shared" si="12"/>
        <v>5196.2500000000009</v>
      </c>
      <c r="AB25" s="59">
        <f t="shared" si="13"/>
        <v>0</v>
      </c>
      <c r="AC25" s="57">
        <f t="shared" si="14"/>
        <v>5196.2500000000009</v>
      </c>
      <c r="AW25" s="57">
        <f t="shared" si="3"/>
        <v>1100</v>
      </c>
      <c r="AX25" s="57">
        <f t="shared" si="4"/>
        <v>0</v>
      </c>
      <c r="AZ25" s="57">
        <f t="shared" si="15"/>
        <v>1100</v>
      </c>
      <c r="BA25" s="57">
        <f t="shared" si="18"/>
        <v>0</v>
      </c>
    </row>
    <row r="26" spans="1:53">
      <c r="I26" s="57"/>
      <c r="K26" s="53">
        <f t="shared" si="16"/>
        <v>12</v>
      </c>
      <c r="L26" s="53">
        <f t="shared" si="16"/>
        <v>12</v>
      </c>
      <c r="M26" s="49">
        <f t="shared" si="5"/>
        <v>2643.7500000000009</v>
      </c>
      <c r="N26" s="59">
        <f>Income!$N$6</f>
        <v>1783.75</v>
      </c>
      <c r="O26" s="59">
        <f t="shared" si="6"/>
        <v>4427.5000000000009</v>
      </c>
      <c r="P26" s="59">
        <f t="shared" si="0"/>
        <v>-1452.4999999999998</v>
      </c>
      <c r="Q26" s="59">
        <f t="shared" si="7"/>
        <v>0</v>
      </c>
      <c r="R26" s="57">
        <f t="shared" si="17"/>
        <v>1200</v>
      </c>
      <c r="S26" s="59">
        <f t="shared" si="8"/>
        <v>0</v>
      </c>
      <c r="T26" s="59" t="str">
        <f t="shared" si="1"/>
        <v/>
      </c>
      <c r="U26" s="59" t="str">
        <f t="shared" si="9"/>
        <v/>
      </c>
      <c r="V26" s="59">
        <f t="shared" si="2"/>
        <v>0</v>
      </c>
      <c r="W26" s="59">
        <f t="shared" si="10"/>
        <v>0</v>
      </c>
      <c r="X26" s="59">
        <f t="shared" si="11"/>
        <v>-1357.4999999999998</v>
      </c>
      <c r="Y26" s="59">
        <v>-95</v>
      </c>
      <c r="Z26" s="59"/>
      <c r="AA26" s="59">
        <f t="shared" si="12"/>
        <v>5627.5000000000009</v>
      </c>
      <c r="AB26" s="59">
        <f t="shared" si="13"/>
        <v>0</v>
      </c>
      <c r="AC26" s="57">
        <f t="shared" si="14"/>
        <v>5627.5000000000009</v>
      </c>
      <c r="AW26" s="57">
        <f t="shared" si="3"/>
        <v>1200</v>
      </c>
      <c r="AX26" s="57">
        <f t="shared" si="4"/>
        <v>0</v>
      </c>
      <c r="AZ26" s="57">
        <f t="shared" si="15"/>
        <v>1200</v>
      </c>
      <c r="BA26" s="57">
        <f t="shared" si="18"/>
        <v>0</v>
      </c>
    </row>
    <row r="27" spans="1:53">
      <c r="J27" s="53">
        <v>2</v>
      </c>
      <c r="K27" s="53">
        <v>1</v>
      </c>
      <c r="L27" s="53">
        <f t="shared" ref="L27:L74" si="19">L26+1</f>
        <v>13</v>
      </c>
      <c r="M27" s="49">
        <f t="shared" si="5"/>
        <v>2975.0000000000009</v>
      </c>
      <c r="N27" s="59">
        <f>Income!$N$6</f>
        <v>1783.75</v>
      </c>
      <c r="O27" s="59">
        <f t="shared" si="6"/>
        <v>4758.7500000000009</v>
      </c>
      <c r="P27" s="59">
        <f t="shared" si="0"/>
        <v>-1452.4999999999998</v>
      </c>
      <c r="Q27" s="59">
        <f t="shared" si="7"/>
        <v>0</v>
      </c>
      <c r="R27" s="57">
        <f t="shared" si="17"/>
        <v>1300</v>
      </c>
      <c r="S27" s="59">
        <f t="shared" si="8"/>
        <v>0</v>
      </c>
      <c r="T27" s="59" t="str">
        <f t="shared" si="1"/>
        <v/>
      </c>
      <c r="U27" s="59" t="str">
        <f t="shared" si="9"/>
        <v/>
      </c>
      <c r="V27" s="59">
        <f t="shared" si="2"/>
        <v>0</v>
      </c>
      <c r="W27" s="59">
        <f t="shared" si="10"/>
        <v>0</v>
      </c>
      <c r="X27" s="59">
        <f t="shared" si="11"/>
        <v>-1357.4999999999998</v>
      </c>
      <c r="Y27" s="59">
        <v>-95</v>
      </c>
      <c r="Z27" s="59"/>
      <c r="AA27" s="59">
        <f t="shared" si="12"/>
        <v>6058.7500000000009</v>
      </c>
      <c r="AB27" s="59">
        <f t="shared" si="13"/>
        <v>0</v>
      </c>
      <c r="AC27" s="57">
        <f t="shared" si="14"/>
        <v>6058.7500000000009</v>
      </c>
      <c r="AW27" s="57">
        <f t="shared" si="3"/>
        <v>1300</v>
      </c>
      <c r="AX27" s="57">
        <f t="shared" si="4"/>
        <v>0</v>
      </c>
      <c r="AZ27" s="57">
        <f t="shared" si="15"/>
        <v>1300</v>
      </c>
      <c r="BA27" s="57">
        <f t="shared" si="18"/>
        <v>0</v>
      </c>
    </row>
    <row r="28" spans="1:53">
      <c r="K28" s="53">
        <f t="shared" si="16"/>
        <v>2</v>
      </c>
      <c r="L28" s="53">
        <f t="shared" si="19"/>
        <v>14</v>
      </c>
      <c r="M28" s="49">
        <f t="shared" si="5"/>
        <v>3306.2500000000009</v>
      </c>
      <c r="N28" s="59">
        <f>Income!$N$6</f>
        <v>1783.75</v>
      </c>
      <c r="O28" s="59">
        <f t="shared" si="6"/>
        <v>5090.0000000000009</v>
      </c>
      <c r="P28" s="59">
        <f t="shared" si="0"/>
        <v>-1452.4999999999998</v>
      </c>
      <c r="Q28" s="59">
        <f t="shared" si="7"/>
        <v>0</v>
      </c>
      <c r="R28" s="57">
        <f t="shared" si="17"/>
        <v>1400</v>
      </c>
      <c r="S28" s="59">
        <f t="shared" si="8"/>
        <v>0</v>
      </c>
      <c r="T28" s="59" t="str">
        <f t="shared" si="1"/>
        <v/>
      </c>
      <c r="U28" s="59" t="str">
        <f t="shared" si="9"/>
        <v/>
      </c>
      <c r="V28" s="59">
        <f t="shared" si="2"/>
        <v>0</v>
      </c>
      <c r="W28" s="59">
        <f t="shared" si="10"/>
        <v>0</v>
      </c>
      <c r="X28" s="59">
        <f t="shared" si="11"/>
        <v>-1357.4999999999998</v>
      </c>
      <c r="Y28" s="59">
        <v>-95</v>
      </c>
      <c r="Z28" s="59"/>
      <c r="AA28" s="59">
        <f t="shared" si="12"/>
        <v>6490.0000000000009</v>
      </c>
      <c r="AB28" s="59">
        <f t="shared" si="13"/>
        <v>0</v>
      </c>
      <c r="AC28" s="57">
        <f t="shared" si="14"/>
        <v>6490.0000000000009</v>
      </c>
      <c r="AW28" s="57">
        <f t="shared" si="3"/>
        <v>1400</v>
      </c>
      <c r="AX28" s="57">
        <f t="shared" si="4"/>
        <v>0</v>
      </c>
      <c r="AZ28" s="57">
        <f t="shared" si="15"/>
        <v>1400</v>
      </c>
      <c r="BA28" s="57">
        <f t="shared" si="18"/>
        <v>0</v>
      </c>
    </row>
    <row r="29" spans="1:53">
      <c r="K29" s="53">
        <f t="shared" si="16"/>
        <v>3</v>
      </c>
      <c r="L29" s="53">
        <f t="shared" si="19"/>
        <v>15</v>
      </c>
      <c r="M29" s="49">
        <f t="shared" si="5"/>
        <v>3637.5000000000009</v>
      </c>
      <c r="N29" s="59">
        <f>Income!$N$6</f>
        <v>1783.75</v>
      </c>
      <c r="O29" s="59">
        <f t="shared" si="6"/>
        <v>5421.2500000000009</v>
      </c>
      <c r="P29" s="59">
        <f t="shared" si="0"/>
        <v>-1452.4999999999998</v>
      </c>
      <c r="Q29" s="59">
        <f t="shared" si="7"/>
        <v>0</v>
      </c>
      <c r="R29" s="57">
        <f t="shared" si="17"/>
        <v>1500</v>
      </c>
      <c r="S29" s="59">
        <f t="shared" si="8"/>
        <v>0</v>
      </c>
      <c r="T29" s="59" t="str">
        <f t="shared" si="1"/>
        <v/>
      </c>
      <c r="U29" s="59" t="str">
        <f t="shared" si="9"/>
        <v/>
      </c>
      <c r="V29" s="59">
        <f t="shared" si="2"/>
        <v>0</v>
      </c>
      <c r="W29" s="59">
        <f t="shared" si="10"/>
        <v>0</v>
      </c>
      <c r="X29" s="59">
        <f t="shared" si="11"/>
        <v>-1357.4999999999998</v>
      </c>
      <c r="Y29" s="59">
        <v>-95</v>
      </c>
      <c r="Z29" s="59"/>
      <c r="AA29" s="59">
        <f t="shared" si="12"/>
        <v>6921.2500000000009</v>
      </c>
      <c r="AB29" s="59">
        <f t="shared" si="13"/>
        <v>0</v>
      </c>
      <c r="AC29" s="57">
        <f t="shared" si="14"/>
        <v>6921.2500000000009</v>
      </c>
      <c r="AW29" s="57">
        <f t="shared" si="3"/>
        <v>1500</v>
      </c>
      <c r="AX29" s="57">
        <f t="shared" si="4"/>
        <v>0</v>
      </c>
      <c r="AZ29" s="57">
        <f t="shared" si="15"/>
        <v>1500</v>
      </c>
      <c r="BA29" s="57">
        <f t="shared" si="18"/>
        <v>0</v>
      </c>
    </row>
    <row r="30" spans="1:53">
      <c r="K30" s="53">
        <f t="shared" si="16"/>
        <v>4</v>
      </c>
      <c r="L30" s="53">
        <f t="shared" si="19"/>
        <v>16</v>
      </c>
      <c r="M30" s="49">
        <f t="shared" si="5"/>
        <v>3968.7500000000009</v>
      </c>
      <c r="N30" s="59">
        <f>Income!$N$6</f>
        <v>1783.75</v>
      </c>
      <c r="O30" s="59">
        <f t="shared" si="6"/>
        <v>5752.5000000000009</v>
      </c>
      <c r="P30" s="59">
        <f t="shared" si="0"/>
        <v>-1452.4999999999998</v>
      </c>
      <c r="Q30" s="59">
        <f t="shared" si="7"/>
        <v>0</v>
      </c>
      <c r="R30" s="57">
        <f t="shared" si="17"/>
        <v>1600</v>
      </c>
      <c r="S30" s="59">
        <f t="shared" si="8"/>
        <v>0</v>
      </c>
      <c r="T30" s="59" t="str">
        <f t="shared" si="1"/>
        <v/>
      </c>
      <c r="U30" s="59" t="str">
        <f t="shared" si="9"/>
        <v/>
      </c>
      <c r="V30" s="59">
        <f t="shared" si="2"/>
        <v>0</v>
      </c>
      <c r="W30" s="59">
        <f t="shared" si="10"/>
        <v>0</v>
      </c>
      <c r="X30" s="59">
        <f t="shared" si="11"/>
        <v>-1357.4999999999998</v>
      </c>
      <c r="Y30" s="59">
        <v>-95</v>
      </c>
      <c r="Z30" s="59"/>
      <c r="AA30" s="59">
        <f t="shared" si="12"/>
        <v>7352.5000000000009</v>
      </c>
      <c r="AB30" s="59">
        <f t="shared" si="13"/>
        <v>0</v>
      </c>
      <c r="AC30" s="57">
        <f t="shared" si="14"/>
        <v>7352.5000000000009</v>
      </c>
      <c r="AW30" s="57">
        <f t="shared" si="3"/>
        <v>1600</v>
      </c>
      <c r="AX30" s="57">
        <f t="shared" si="4"/>
        <v>0</v>
      </c>
      <c r="AZ30" s="57">
        <f t="shared" si="15"/>
        <v>1600</v>
      </c>
      <c r="BA30" s="57">
        <f t="shared" si="18"/>
        <v>0</v>
      </c>
    </row>
    <row r="31" spans="1:53">
      <c r="K31" s="53">
        <f t="shared" si="16"/>
        <v>5</v>
      </c>
      <c r="L31" s="53">
        <f t="shared" si="19"/>
        <v>17</v>
      </c>
      <c r="M31" s="49">
        <f t="shared" si="5"/>
        <v>4300.0000000000009</v>
      </c>
      <c r="N31" s="59">
        <f>Income!$N$6</f>
        <v>1783.75</v>
      </c>
      <c r="O31" s="59">
        <f t="shared" si="6"/>
        <v>6083.7500000000009</v>
      </c>
      <c r="P31" s="59">
        <f t="shared" si="0"/>
        <v>-1452.4999999999998</v>
      </c>
      <c r="Q31" s="59">
        <f t="shared" si="7"/>
        <v>0</v>
      </c>
      <c r="R31" s="57">
        <f t="shared" si="17"/>
        <v>1700</v>
      </c>
      <c r="S31" s="59">
        <f t="shared" si="8"/>
        <v>0</v>
      </c>
      <c r="T31" s="59" t="str">
        <f t="shared" si="1"/>
        <v/>
      </c>
      <c r="U31" s="59" t="str">
        <f t="shared" si="9"/>
        <v/>
      </c>
      <c r="V31" s="59">
        <f t="shared" si="2"/>
        <v>0</v>
      </c>
      <c r="W31" s="59">
        <f t="shared" si="10"/>
        <v>0</v>
      </c>
      <c r="X31" s="59">
        <f t="shared" si="11"/>
        <v>-1357.4999999999998</v>
      </c>
      <c r="Y31" s="59">
        <v>-95</v>
      </c>
      <c r="Z31" s="59"/>
      <c r="AA31" s="59">
        <f t="shared" si="12"/>
        <v>7783.7500000000009</v>
      </c>
      <c r="AB31" s="59">
        <f t="shared" si="13"/>
        <v>0</v>
      </c>
      <c r="AC31" s="57">
        <f t="shared" si="14"/>
        <v>7783.7500000000009</v>
      </c>
      <c r="AW31" s="57">
        <f t="shared" si="3"/>
        <v>1700</v>
      </c>
      <c r="AX31" s="57">
        <f t="shared" si="4"/>
        <v>0</v>
      </c>
      <c r="AZ31" s="57">
        <f t="shared" si="15"/>
        <v>1700</v>
      </c>
      <c r="BA31" s="57">
        <f t="shared" si="18"/>
        <v>0</v>
      </c>
    </row>
    <row r="32" spans="1:53">
      <c r="K32" s="53">
        <f t="shared" si="16"/>
        <v>6</v>
      </c>
      <c r="L32" s="53">
        <f t="shared" si="19"/>
        <v>18</v>
      </c>
      <c r="M32" s="49">
        <f t="shared" si="5"/>
        <v>4631.2500000000009</v>
      </c>
      <c r="N32" s="59">
        <f>Income!$N$6</f>
        <v>1783.75</v>
      </c>
      <c r="O32" s="59">
        <f t="shared" si="6"/>
        <v>6415.0000000000009</v>
      </c>
      <c r="P32" s="59">
        <f t="shared" si="0"/>
        <v>-1452.4999999999998</v>
      </c>
      <c r="Q32" s="59">
        <f t="shared" si="7"/>
        <v>0</v>
      </c>
      <c r="R32" s="57">
        <f t="shared" si="17"/>
        <v>1800</v>
      </c>
      <c r="S32" s="59">
        <f t="shared" si="8"/>
        <v>0</v>
      </c>
      <c r="T32" s="59" t="str">
        <f t="shared" si="1"/>
        <v/>
      </c>
      <c r="U32" s="59" t="str">
        <f t="shared" si="9"/>
        <v/>
      </c>
      <c r="V32" s="59">
        <f t="shared" si="2"/>
        <v>0</v>
      </c>
      <c r="W32" s="59">
        <f t="shared" si="10"/>
        <v>0</v>
      </c>
      <c r="X32" s="59">
        <f t="shared" si="11"/>
        <v>-1357.4999999999998</v>
      </c>
      <c r="Y32" s="59">
        <v>-95</v>
      </c>
      <c r="Z32" s="59"/>
      <c r="AA32" s="59">
        <f t="shared" si="12"/>
        <v>8215</v>
      </c>
      <c r="AB32" s="59">
        <f t="shared" si="13"/>
        <v>0</v>
      </c>
      <c r="AC32" s="57">
        <f t="shared" si="14"/>
        <v>8215</v>
      </c>
      <c r="AW32" s="57">
        <f t="shared" si="3"/>
        <v>1800</v>
      </c>
      <c r="AX32" s="57">
        <f t="shared" si="4"/>
        <v>0</v>
      </c>
      <c r="AZ32" s="57">
        <f t="shared" si="15"/>
        <v>1800</v>
      </c>
      <c r="BA32" s="57">
        <f t="shared" si="18"/>
        <v>0</v>
      </c>
    </row>
    <row r="33" spans="10:53">
      <c r="K33" s="53">
        <f t="shared" si="16"/>
        <v>7</v>
      </c>
      <c r="L33" s="53">
        <f t="shared" si="19"/>
        <v>19</v>
      </c>
      <c r="M33" s="49">
        <f t="shared" si="5"/>
        <v>4962.5000000000009</v>
      </c>
      <c r="N33" s="59">
        <f>Income!$N$6</f>
        <v>1783.75</v>
      </c>
      <c r="O33" s="59">
        <f t="shared" si="6"/>
        <v>6746.2500000000009</v>
      </c>
      <c r="P33" s="59">
        <f t="shared" si="0"/>
        <v>-5557.5</v>
      </c>
      <c r="Q33" s="59">
        <f t="shared" si="7"/>
        <v>0</v>
      </c>
      <c r="R33" s="57">
        <f t="shared" si="17"/>
        <v>1900</v>
      </c>
      <c r="S33" s="59">
        <f t="shared" si="8"/>
        <v>0</v>
      </c>
      <c r="T33" s="59" t="str">
        <f>IF(R33&lt;-Q33,"y","")</f>
        <v/>
      </c>
      <c r="U33" s="59" t="str">
        <f t="shared" si="9"/>
        <v>y</v>
      </c>
      <c r="V33" s="59">
        <f t="shared" si="2"/>
        <v>0</v>
      </c>
      <c r="W33" s="59">
        <f t="shared" si="10"/>
        <v>0</v>
      </c>
      <c r="X33" s="59">
        <f t="shared" si="11"/>
        <v>-1357.4999999999998</v>
      </c>
      <c r="Y33" s="59">
        <v>-4200</v>
      </c>
      <c r="Z33" s="59"/>
      <c r="AA33" s="59">
        <f t="shared" si="12"/>
        <v>8646.25</v>
      </c>
      <c r="AB33" s="59">
        <f t="shared" si="13"/>
        <v>0</v>
      </c>
      <c r="AC33" s="57">
        <f t="shared" si="14"/>
        <v>8646.25</v>
      </c>
      <c r="AW33" s="57">
        <f t="shared" si="3"/>
        <v>1900</v>
      </c>
      <c r="AX33" s="57">
        <f t="shared" si="4"/>
        <v>0</v>
      </c>
      <c r="AZ33" s="57">
        <f t="shared" si="15"/>
        <v>1900</v>
      </c>
      <c r="BA33" s="57">
        <f t="shared" si="18"/>
        <v>0</v>
      </c>
    </row>
    <row r="34" spans="10:53">
      <c r="K34" s="53">
        <f t="shared" si="16"/>
        <v>8</v>
      </c>
      <c r="L34" s="53">
        <f t="shared" si="19"/>
        <v>20</v>
      </c>
      <c r="M34" s="49">
        <f t="shared" si="5"/>
        <v>1188.7500000000009</v>
      </c>
      <c r="N34" s="59">
        <f>Income!$N$6</f>
        <v>1783.75</v>
      </c>
      <c r="O34" s="59">
        <f t="shared" si="6"/>
        <v>2972.5000000000009</v>
      </c>
      <c r="P34" s="59">
        <f t="shared" si="0"/>
        <v>-1357.4999999999998</v>
      </c>
      <c r="Q34" s="59">
        <f t="shared" si="7"/>
        <v>0</v>
      </c>
      <c r="R34" s="57">
        <f t="shared" si="17"/>
        <v>2000</v>
      </c>
      <c r="S34" s="59">
        <f t="shared" si="8"/>
        <v>0</v>
      </c>
      <c r="T34" s="59" t="str">
        <f t="shared" ref="T34:T74" si="20">IF(R34&lt;-Q34,"y","")</f>
        <v/>
      </c>
      <c r="U34" s="59" t="str">
        <f t="shared" si="9"/>
        <v/>
      </c>
      <c r="V34" s="59">
        <f t="shared" si="2"/>
        <v>0</v>
      </c>
      <c r="W34" s="59">
        <f t="shared" si="10"/>
        <v>0</v>
      </c>
      <c r="X34" s="59">
        <f t="shared" si="11"/>
        <v>-1357.4999999999998</v>
      </c>
      <c r="AA34" s="59">
        <f t="shared" si="12"/>
        <v>4972.5000000000009</v>
      </c>
      <c r="AB34" s="59">
        <f t="shared" si="13"/>
        <v>0</v>
      </c>
      <c r="AC34" s="57">
        <f t="shared" si="14"/>
        <v>4972.5000000000009</v>
      </c>
      <c r="AW34" s="57">
        <f t="shared" si="3"/>
        <v>2000</v>
      </c>
      <c r="AX34" s="57">
        <f t="shared" si="4"/>
        <v>0</v>
      </c>
      <c r="AZ34" s="57">
        <f t="shared" si="15"/>
        <v>2000</v>
      </c>
      <c r="BA34" s="57">
        <f t="shared" si="18"/>
        <v>0</v>
      </c>
    </row>
    <row r="35" spans="10:53">
      <c r="K35" s="53">
        <f t="shared" si="16"/>
        <v>9</v>
      </c>
      <c r="L35" s="53">
        <f t="shared" si="19"/>
        <v>21</v>
      </c>
      <c r="M35" s="49">
        <f t="shared" si="5"/>
        <v>1615.0000000000011</v>
      </c>
      <c r="N35" s="59">
        <f>Income!$N$6</f>
        <v>1783.75</v>
      </c>
      <c r="O35" s="59">
        <f t="shared" si="6"/>
        <v>3398.7500000000009</v>
      </c>
      <c r="P35" s="59">
        <f t="shared" si="0"/>
        <v>-1357.4999999999998</v>
      </c>
      <c r="Q35" s="59">
        <f t="shared" si="7"/>
        <v>0</v>
      </c>
      <c r="R35" s="57">
        <f t="shared" si="17"/>
        <v>2100</v>
      </c>
      <c r="S35" s="59">
        <f t="shared" si="8"/>
        <v>0</v>
      </c>
      <c r="T35" s="59" t="str">
        <f t="shared" si="20"/>
        <v/>
      </c>
      <c r="U35" s="59" t="str">
        <f t="shared" si="9"/>
        <v/>
      </c>
      <c r="V35" s="59">
        <f t="shared" si="2"/>
        <v>0</v>
      </c>
      <c r="W35" s="59">
        <f t="shared" si="10"/>
        <v>0</v>
      </c>
      <c r="X35" s="59">
        <f t="shared" si="11"/>
        <v>-1357.4999999999998</v>
      </c>
      <c r="AA35" s="59">
        <f t="shared" si="12"/>
        <v>5498.7500000000009</v>
      </c>
      <c r="AB35" s="59">
        <f t="shared" si="13"/>
        <v>0</v>
      </c>
      <c r="AC35" s="57">
        <f t="shared" si="14"/>
        <v>5498.7500000000009</v>
      </c>
      <c r="AW35" s="57">
        <f t="shared" si="3"/>
        <v>2100</v>
      </c>
      <c r="AX35" s="57">
        <f t="shared" si="4"/>
        <v>0</v>
      </c>
      <c r="AZ35" s="57">
        <f t="shared" si="15"/>
        <v>2100</v>
      </c>
      <c r="BA35" s="57">
        <f t="shared" si="18"/>
        <v>0</v>
      </c>
    </row>
    <row r="36" spans="10:53">
      <c r="K36" s="53">
        <f t="shared" si="16"/>
        <v>10</v>
      </c>
      <c r="L36" s="53">
        <f t="shared" si="19"/>
        <v>22</v>
      </c>
      <c r="M36" s="49">
        <f t="shared" si="5"/>
        <v>2041.2500000000011</v>
      </c>
      <c r="N36" s="59">
        <f>Income!$N$6</f>
        <v>1783.75</v>
      </c>
      <c r="O36" s="59">
        <f t="shared" si="6"/>
        <v>3825.0000000000009</v>
      </c>
      <c r="P36" s="59">
        <f t="shared" si="0"/>
        <v>-1357.4999999999998</v>
      </c>
      <c r="Q36" s="59">
        <f t="shared" si="7"/>
        <v>0</v>
      </c>
      <c r="R36" s="57">
        <f t="shared" si="17"/>
        <v>2200</v>
      </c>
      <c r="S36" s="59">
        <f t="shared" si="8"/>
        <v>0</v>
      </c>
      <c r="T36" s="59" t="str">
        <f t="shared" si="20"/>
        <v/>
      </c>
      <c r="U36" s="59" t="str">
        <f t="shared" si="9"/>
        <v/>
      </c>
      <c r="V36" s="59">
        <f t="shared" si="2"/>
        <v>0</v>
      </c>
      <c r="W36" s="59">
        <f t="shared" si="10"/>
        <v>0</v>
      </c>
      <c r="X36" s="59">
        <f t="shared" si="11"/>
        <v>-1357.4999999999998</v>
      </c>
      <c r="AA36" s="59">
        <f t="shared" si="12"/>
        <v>6025.0000000000009</v>
      </c>
      <c r="AB36" s="59">
        <f t="shared" si="13"/>
        <v>0</v>
      </c>
      <c r="AC36" s="57">
        <f t="shared" si="14"/>
        <v>6025.0000000000009</v>
      </c>
      <c r="AW36" s="57">
        <f t="shared" si="3"/>
        <v>2200</v>
      </c>
      <c r="AX36" s="57">
        <f t="shared" si="4"/>
        <v>0</v>
      </c>
      <c r="AZ36" s="57">
        <f t="shared" si="15"/>
        <v>2200</v>
      </c>
      <c r="BA36" s="57">
        <f t="shared" si="18"/>
        <v>0</v>
      </c>
    </row>
    <row r="37" spans="10:53">
      <c r="K37" s="53">
        <f t="shared" si="16"/>
        <v>11</v>
      </c>
      <c r="L37" s="53">
        <f t="shared" si="19"/>
        <v>23</v>
      </c>
      <c r="M37" s="49">
        <f t="shared" si="5"/>
        <v>2467.5000000000009</v>
      </c>
      <c r="N37" s="59">
        <f>Income!$N$6</f>
        <v>1783.75</v>
      </c>
      <c r="O37" s="59">
        <f t="shared" si="6"/>
        <v>4251.2500000000009</v>
      </c>
      <c r="P37" s="59">
        <f t="shared" si="0"/>
        <v>-1357.4999999999998</v>
      </c>
      <c r="Q37" s="59">
        <f t="shared" si="7"/>
        <v>0</v>
      </c>
      <c r="R37" s="57">
        <f t="shared" si="17"/>
        <v>2300</v>
      </c>
      <c r="S37" s="59">
        <f t="shared" si="8"/>
        <v>0</v>
      </c>
      <c r="T37" s="59" t="str">
        <f t="shared" si="20"/>
        <v/>
      </c>
      <c r="U37" s="59" t="str">
        <f t="shared" si="9"/>
        <v/>
      </c>
      <c r="V37" s="59">
        <f t="shared" si="2"/>
        <v>0</v>
      </c>
      <c r="W37" s="59">
        <f t="shared" si="10"/>
        <v>0</v>
      </c>
      <c r="X37" s="59">
        <f t="shared" si="11"/>
        <v>-1357.4999999999998</v>
      </c>
      <c r="AA37" s="59">
        <f t="shared" si="12"/>
        <v>6551.2500000000009</v>
      </c>
      <c r="AB37" s="59">
        <f t="shared" si="13"/>
        <v>0</v>
      </c>
      <c r="AC37" s="57">
        <f t="shared" si="14"/>
        <v>6551.2500000000009</v>
      </c>
      <c r="AW37" s="57">
        <f t="shared" si="3"/>
        <v>2300</v>
      </c>
      <c r="AX37" s="57">
        <f t="shared" si="4"/>
        <v>0</v>
      </c>
      <c r="AZ37" s="57">
        <f t="shared" si="15"/>
        <v>2300</v>
      </c>
      <c r="BA37" s="57">
        <f t="shared" si="18"/>
        <v>0</v>
      </c>
    </row>
    <row r="38" spans="10:53">
      <c r="K38" s="53">
        <f t="shared" si="16"/>
        <v>12</v>
      </c>
      <c r="L38" s="53">
        <f t="shared" si="19"/>
        <v>24</v>
      </c>
      <c r="M38" s="49">
        <f t="shared" si="5"/>
        <v>2893.7500000000009</v>
      </c>
      <c r="N38" s="59">
        <f>Income!$N$6</f>
        <v>1783.75</v>
      </c>
      <c r="O38" s="59">
        <f t="shared" si="6"/>
        <v>4677.5000000000009</v>
      </c>
      <c r="P38" s="59">
        <f t="shared" si="0"/>
        <v>-1357.4999999999998</v>
      </c>
      <c r="Q38" s="59">
        <f t="shared" si="7"/>
        <v>0</v>
      </c>
      <c r="R38" s="57">
        <f t="shared" si="17"/>
        <v>2400</v>
      </c>
      <c r="S38" s="59">
        <f t="shared" si="8"/>
        <v>0</v>
      </c>
      <c r="T38" s="59" t="str">
        <f t="shared" si="20"/>
        <v/>
      </c>
      <c r="U38" s="59" t="str">
        <f t="shared" si="9"/>
        <v/>
      </c>
      <c r="V38" s="59">
        <f t="shared" si="2"/>
        <v>0</v>
      </c>
      <c r="W38" s="59">
        <f t="shared" si="10"/>
        <v>0</v>
      </c>
      <c r="X38" s="59">
        <f t="shared" si="11"/>
        <v>-1357.4999999999998</v>
      </c>
      <c r="AA38" s="59">
        <f t="shared" si="12"/>
        <v>7077.5000000000009</v>
      </c>
      <c r="AB38" s="59">
        <f t="shared" si="13"/>
        <v>0</v>
      </c>
      <c r="AC38" s="57">
        <f t="shared" si="14"/>
        <v>7077.5000000000009</v>
      </c>
      <c r="AW38" s="57">
        <f t="shared" si="3"/>
        <v>2400</v>
      </c>
      <c r="AX38" s="57">
        <f t="shared" si="4"/>
        <v>0</v>
      </c>
      <c r="AZ38" s="57">
        <f t="shared" si="15"/>
        <v>2400</v>
      </c>
      <c r="BA38" s="57">
        <f t="shared" si="18"/>
        <v>0</v>
      </c>
    </row>
    <row r="39" spans="10:53">
      <c r="J39" s="53">
        <v>3</v>
      </c>
      <c r="K39" s="53">
        <v>1</v>
      </c>
      <c r="L39" s="53">
        <f t="shared" si="19"/>
        <v>25</v>
      </c>
      <c r="M39" s="49">
        <f t="shared" si="5"/>
        <v>3320.0000000000009</v>
      </c>
      <c r="N39" s="59">
        <f>Income!$N$6</f>
        <v>1783.75</v>
      </c>
      <c r="O39" s="59">
        <f t="shared" si="6"/>
        <v>5103.7500000000009</v>
      </c>
      <c r="P39" s="59">
        <f t="shared" si="0"/>
        <v>-5557.5</v>
      </c>
      <c r="Q39" s="59">
        <f t="shared" si="7"/>
        <v>-453.74999999999909</v>
      </c>
      <c r="R39" s="57">
        <f t="shared" si="17"/>
        <v>2500</v>
      </c>
      <c r="S39" s="59">
        <f t="shared" si="8"/>
        <v>453.74999999999909</v>
      </c>
      <c r="T39" s="59" t="str">
        <f t="shared" si="20"/>
        <v/>
      </c>
      <c r="U39" s="59" t="str">
        <f t="shared" si="9"/>
        <v>y</v>
      </c>
      <c r="V39" s="59">
        <f t="shared" si="2"/>
        <v>0</v>
      </c>
      <c r="W39" s="59">
        <f t="shared" si="10"/>
        <v>0</v>
      </c>
      <c r="X39" s="59">
        <f t="shared" si="11"/>
        <v>-1357.4999999999998</v>
      </c>
      <c r="Y39" s="59">
        <v>-4200</v>
      </c>
      <c r="Z39" s="59"/>
      <c r="AA39" s="59">
        <f t="shared" si="12"/>
        <v>7603.7500000000009</v>
      </c>
      <c r="AB39" s="59">
        <f t="shared" si="13"/>
        <v>0</v>
      </c>
      <c r="AC39" s="57">
        <f t="shared" si="14"/>
        <v>7603.7500000000009</v>
      </c>
      <c r="AW39" s="57">
        <f t="shared" si="3"/>
        <v>2500</v>
      </c>
      <c r="AX39" s="57">
        <f t="shared" si="4"/>
        <v>0</v>
      </c>
      <c r="AZ39" s="57">
        <f t="shared" si="15"/>
        <v>2500</v>
      </c>
      <c r="BA39" s="57">
        <f t="shared" si="18"/>
        <v>0</v>
      </c>
    </row>
    <row r="40" spans="10:53">
      <c r="K40" s="53">
        <f t="shared" si="16"/>
        <v>2</v>
      </c>
      <c r="L40" s="53">
        <f t="shared" si="19"/>
        <v>26</v>
      </c>
      <c r="M40" s="49">
        <f t="shared" si="5"/>
        <v>0</v>
      </c>
      <c r="N40" s="59">
        <f>Income!$N$6</f>
        <v>1783.75</v>
      </c>
      <c r="O40" s="59">
        <f t="shared" si="6"/>
        <v>1783.75</v>
      </c>
      <c r="P40" s="59">
        <f t="shared" si="0"/>
        <v>-1357.4999999999998</v>
      </c>
      <c r="Q40" s="59">
        <f t="shared" si="7"/>
        <v>0</v>
      </c>
      <c r="R40" s="57">
        <f t="shared" si="17"/>
        <v>2146.2500000000009</v>
      </c>
      <c r="S40" s="59">
        <f t="shared" si="8"/>
        <v>0</v>
      </c>
      <c r="T40" s="59" t="str">
        <f t="shared" si="20"/>
        <v/>
      </c>
      <c r="U40" s="59" t="str">
        <f t="shared" si="9"/>
        <v/>
      </c>
      <c r="V40" s="59">
        <f t="shared" si="2"/>
        <v>0</v>
      </c>
      <c r="W40" s="59">
        <f t="shared" si="10"/>
        <v>0</v>
      </c>
      <c r="X40" s="59">
        <f t="shared" si="11"/>
        <v>-1357.4999999999998</v>
      </c>
      <c r="AA40" s="59">
        <f t="shared" si="12"/>
        <v>3930.0000000000009</v>
      </c>
      <c r="AB40" s="59">
        <f t="shared" si="13"/>
        <v>0</v>
      </c>
      <c r="AC40" s="57">
        <f t="shared" si="14"/>
        <v>3930.0000000000009</v>
      </c>
      <c r="AW40" s="57">
        <f t="shared" si="3"/>
        <v>2146.2500000000009</v>
      </c>
      <c r="AX40" s="57">
        <f t="shared" si="4"/>
        <v>0</v>
      </c>
      <c r="AZ40" s="57">
        <f t="shared" si="15"/>
        <v>2146.2500000000009</v>
      </c>
      <c r="BA40" s="57">
        <f t="shared" si="18"/>
        <v>0</v>
      </c>
    </row>
    <row r="41" spans="10:53">
      <c r="K41" s="53">
        <f t="shared" si="16"/>
        <v>3</v>
      </c>
      <c r="L41" s="53">
        <f t="shared" si="19"/>
        <v>27</v>
      </c>
      <c r="M41" s="49">
        <f t="shared" si="5"/>
        <v>426.25000000000023</v>
      </c>
      <c r="N41" s="59">
        <f>Income!$N$6</f>
        <v>1783.75</v>
      </c>
      <c r="O41" s="59">
        <f t="shared" si="6"/>
        <v>2210</v>
      </c>
      <c r="P41" s="59">
        <f t="shared" si="0"/>
        <v>-1357.4999999999998</v>
      </c>
      <c r="Q41" s="59">
        <f t="shared" si="7"/>
        <v>0</v>
      </c>
      <c r="R41" s="57">
        <f t="shared" si="17"/>
        <v>2246.2500000000009</v>
      </c>
      <c r="S41" s="59">
        <f t="shared" si="8"/>
        <v>0</v>
      </c>
      <c r="T41" s="59" t="str">
        <f t="shared" si="20"/>
        <v/>
      </c>
      <c r="U41" s="59" t="str">
        <f t="shared" si="9"/>
        <v/>
      </c>
      <c r="V41" s="59">
        <f t="shared" si="2"/>
        <v>0</v>
      </c>
      <c r="W41" s="59">
        <f t="shared" si="10"/>
        <v>0</v>
      </c>
      <c r="X41" s="59">
        <f t="shared" si="11"/>
        <v>-1357.4999999999998</v>
      </c>
      <c r="AA41" s="59">
        <f t="shared" si="12"/>
        <v>4456.2500000000009</v>
      </c>
      <c r="AB41" s="59">
        <f t="shared" si="13"/>
        <v>0</v>
      </c>
      <c r="AC41" s="57">
        <f t="shared" si="14"/>
        <v>4456.2500000000009</v>
      </c>
      <c r="AW41" s="57">
        <f t="shared" si="3"/>
        <v>2246.2500000000009</v>
      </c>
      <c r="AX41" s="57">
        <f t="shared" si="4"/>
        <v>0</v>
      </c>
      <c r="AZ41" s="57">
        <f t="shared" si="15"/>
        <v>2246.2500000000009</v>
      </c>
      <c r="BA41" s="57">
        <f t="shared" si="18"/>
        <v>0</v>
      </c>
    </row>
    <row r="42" spans="10:53">
      <c r="K42" s="53">
        <f t="shared" si="16"/>
        <v>4</v>
      </c>
      <c r="L42" s="53">
        <f t="shared" si="19"/>
        <v>28</v>
      </c>
      <c r="M42" s="49">
        <f t="shared" si="5"/>
        <v>852.50000000000023</v>
      </c>
      <c r="N42" s="59">
        <f>Income!$N$6</f>
        <v>1783.75</v>
      </c>
      <c r="O42" s="59">
        <f t="shared" si="6"/>
        <v>2636.25</v>
      </c>
      <c r="P42" s="59">
        <f t="shared" si="0"/>
        <v>-1357.4999999999998</v>
      </c>
      <c r="Q42" s="59">
        <f t="shared" si="7"/>
        <v>0</v>
      </c>
      <c r="R42" s="57">
        <f t="shared" si="17"/>
        <v>2346.2500000000009</v>
      </c>
      <c r="S42" s="59">
        <f t="shared" si="8"/>
        <v>0</v>
      </c>
      <c r="T42" s="59" t="str">
        <f t="shared" si="20"/>
        <v/>
      </c>
      <c r="U42" s="59" t="str">
        <f t="shared" si="9"/>
        <v/>
      </c>
      <c r="V42" s="59">
        <f t="shared" si="2"/>
        <v>0</v>
      </c>
      <c r="W42" s="59">
        <f t="shared" si="10"/>
        <v>0</v>
      </c>
      <c r="X42" s="59">
        <f t="shared" si="11"/>
        <v>-1357.4999999999998</v>
      </c>
      <c r="AA42" s="59">
        <f t="shared" si="12"/>
        <v>4982.5000000000009</v>
      </c>
      <c r="AB42" s="59">
        <f t="shared" si="13"/>
        <v>0</v>
      </c>
      <c r="AC42" s="57">
        <f t="shared" si="14"/>
        <v>4982.5000000000009</v>
      </c>
      <c r="AW42" s="57">
        <f t="shared" si="3"/>
        <v>2346.2500000000009</v>
      </c>
      <c r="AX42" s="57">
        <f t="shared" si="4"/>
        <v>0</v>
      </c>
      <c r="AZ42" s="57">
        <f t="shared" si="15"/>
        <v>2346.2500000000009</v>
      </c>
      <c r="BA42" s="57">
        <f t="shared" si="18"/>
        <v>0</v>
      </c>
    </row>
    <row r="43" spans="10:53">
      <c r="K43" s="53">
        <f t="shared" si="16"/>
        <v>5</v>
      </c>
      <c r="L43" s="53">
        <f t="shared" si="19"/>
        <v>29</v>
      </c>
      <c r="M43" s="49">
        <f t="shared" si="5"/>
        <v>1278.7500000000002</v>
      </c>
      <c r="N43" s="59">
        <f>Income!$N$6</f>
        <v>1783.75</v>
      </c>
      <c r="O43" s="59">
        <f t="shared" si="6"/>
        <v>3062.5</v>
      </c>
      <c r="P43" s="59">
        <f t="shared" si="0"/>
        <v>-1357.4999999999998</v>
      </c>
      <c r="Q43" s="59">
        <f t="shared" si="7"/>
        <v>0</v>
      </c>
      <c r="R43" s="57">
        <f t="shared" si="17"/>
        <v>2446.2500000000009</v>
      </c>
      <c r="S43" s="59">
        <f t="shared" si="8"/>
        <v>0</v>
      </c>
      <c r="T43" s="59" t="str">
        <f t="shared" si="20"/>
        <v/>
      </c>
      <c r="U43" s="59" t="str">
        <f t="shared" si="9"/>
        <v/>
      </c>
      <c r="V43" s="59">
        <f t="shared" si="2"/>
        <v>0</v>
      </c>
      <c r="W43" s="59">
        <f t="shared" si="10"/>
        <v>0</v>
      </c>
      <c r="X43" s="59">
        <f t="shared" si="11"/>
        <v>-1357.4999999999998</v>
      </c>
      <c r="AA43" s="59">
        <f t="shared" si="12"/>
        <v>5508.7500000000009</v>
      </c>
      <c r="AB43" s="59">
        <f t="shared" si="13"/>
        <v>0</v>
      </c>
      <c r="AC43" s="57">
        <f t="shared" si="14"/>
        <v>5508.7500000000009</v>
      </c>
      <c r="AW43" s="57">
        <f t="shared" si="3"/>
        <v>2446.2500000000009</v>
      </c>
      <c r="AX43" s="57">
        <f t="shared" si="4"/>
        <v>0</v>
      </c>
      <c r="AZ43" s="57">
        <f t="shared" si="15"/>
        <v>2446.2500000000009</v>
      </c>
      <c r="BA43" s="57">
        <f t="shared" si="18"/>
        <v>0</v>
      </c>
    </row>
    <row r="44" spans="10:53">
      <c r="K44" s="53">
        <f t="shared" si="16"/>
        <v>6</v>
      </c>
      <c r="L44" s="53">
        <f t="shared" si="19"/>
        <v>30</v>
      </c>
      <c r="M44" s="49">
        <f t="shared" si="5"/>
        <v>1705.0000000000002</v>
      </c>
      <c r="N44" s="59">
        <f>Income!$N$6</f>
        <v>1783.75</v>
      </c>
      <c r="O44" s="59">
        <f t="shared" si="6"/>
        <v>3488.75</v>
      </c>
      <c r="P44" s="59">
        <f t="shared" si="0"/>
        <v>-1357.4999999999998</v>
      </c>
      <c r="Q44" s="59">
        <f t="shared" si="7"/>
        <v>0</v>
      </c>
      <c r="R44" s="57">
        <f t="shared" si="17"/>
        <v>2546.2500000000009</v>
      </c>
      <c r="S44" s="59">
        <f t="shared" si="8"/>
        <v>0</v>
      </c>
      <c r="T44" s="59" t="str">
        <f t="shared" si="20"/>
        <v/>
      </c>
      <c r="U44" s="59" t="str">
        <f t="shared" si="9"/>
        <v/>
      </c>
      <c r="V44" s="59">
        <f t="shared" si="2"/>
        <v>0</v>
      </c>
      <c r="W44" s="59">
        <f t="shared" si="10"/>
        <v>0</v>
      </c>
      <c r="X44" s="59">
        <f t="shared" si="11"/>
        <v>-1357.4999999999998</v>
      </c>
      <c r="AA44" s="59">
        <f t="shared" si="12"/>
        <v>6035.0000000000009</v>
      </c>
      <c r="AB44" s="59">
        <f t="shared" si="13"/>
        <v>0</v>
      </c>
      <c r="AC44" s="57">
        <f t="shared" si="14"/>
        <v>6035.0000000000009</v>
      </c>
      <c r="AW44" s="57">
        <f t="shared" si="3"/>
        <v>2546.2500000000009</v>
      </c>
      <c r="AX44" s="57">
        <f t="shared" si="4"/>
        <v>0</v>
      </c>
      <c r="AZ44" s="57">
        <f t="shared" si="15"/>
        <v>2546.2500000000009</v>
      </c>
      <c r="BA44" s="57">
        <f t="shared" si="18"/>
        <v>0</v>
      </c>
    </row>
    <row r="45" spans="10:53">
      <c r="K45" s="53">
        <f t="shared" si="16"/>
        <v>7</v>
      </c>
      <c r="L45" s="53">
        <f t="shared" si="19"/>
        <v>31</v>
      </c>
      <c r="M45" s="49">
        <f t="shared" si="5"/>
        <v>2131.25</v>
      </c>
      <c r="N45" s="59">
        <f>Income!$N$6</f>
        <v>1783.75</v>
      </c>
      <c r="O45" s="59">
        <f t="shared" si="6"/>
        <v>3915</v>
      </c>
      <c r="P45" s="59">
        <f t="shared" si="0"/>
        <v>-5557.5</v>
      </c>
      <c r="Q45" s="59">
        <f t="shared" si="7"/>
        <v>-1642.5</v>
      </c>
      <c r="R45" s="57">
        <f t="shared" si="17"/>
        <v>2646.2500000000009</v>
      </c>
      <c r="S45" s="59">
        <f t="shared" si="8"/>
        <v>1642.5</v>
      </c>
      <c r="T45" s="59" t="str">
        <f t="shared" si="20"/>
        <v/>
      </c>
      <c r="U45" s="59" t="str">
        <f t="shared" si="9"/>
        <v>y</v>
      </c>
      <c r="V45" s="59">
        <f t="shared" si="2"/>
        <v>0</v>
      </c>
      <c r="W45" s="59">
        <f t="shared" si="10"/>
        <v>0</v>
      </c>
      <c r="X45" s="59">
        <f t="shared" si="11"/>
        <v>-1357.4999999999998</v>
      </c>
      <c r="Y45" s="59">
        <v>-4200</v>
      </c>
      <c r="Z45" s="59"/>
      <c r="AA45" s="59">
        <f t="shared" si="12"/>
        <v>6561.2500000000009</v>
      </c>
      <c r="AB45" s="59">
        <f t="shared" si="13"/>
        <v>0</v>
      </c>
      <c r="AC45" s="57">
        <f t="shared" si="14"/>
        <v>6561.2500000000009</v>
      </c>
      <c r="AW45" s="57">
        <f t="shared" si="3"/>
        <v>2646.2500000000009</v>
      </c>
      <c r="AX45" s="57">
        <f t="shared" si="4"/>
        <v>0</v>
      </c>
      <c r="AZ45" s="57">
        <f t="shared" si="15"/>
        <v>2646.2500000000009</v>
      </c>
      <c r="BA45" s="57">
        <f t="shared" si="18"/>
        <v>0</v>
      </c>
    </row>
    <row r="46" spans="10:53">
      <c r="K46" s="53">
        <f t="shared" si="16"/>
        <v>8</v>
      </c>
      <c r="L46" s="53">
        <f t="shared" si="19"/>
        <v>32</v>
      </c>
      <c r="M46" s="49">
        <f t="shared" si="5"/>
        <v>0</v>
      </c>
      <c r="N46" s="59">
        <f>Income!$N$6</f>
        <v>1783.75</v>
      </c>
      <c r="O46" s="59">
        <f t="shared" si="6"/>
        <v>1783.75</v>
      </c>
      <c r="P46" s="59">
        <f t="shared" si="0"/>
        <v>-1357.4999999999998</v>
      </c>
      <c r="Q46" s="59">
        <f t="shared" si="7"/>
        <v>0</v>
      </c>
      <c r="R46" s="57">
        <f t="shared" si="17"/>
        <v>1103.7500000000009</v>
      </c>
      <c r="S46" s="59">
        <f t="shared" si="8"/>
        <v>0</v>
      </c>
      <c r="T46" s="59" t="str">
        <f t="shared" si="20"/>
        <v/>
      </c>
      <c r="U46" s="59" t="str">
        <f t="shared" si="9"/>
        <v/>
      </c>
      <c r="V46" s="59">
        <f t="shared" si="2"/>
        <v>0</v>
      </c>
      <c r="W46" s="59">
        <f t="shared" si="10"/>
        <v>0</v>
      </c>
      <c r="X46" s="59">
        <f t="shared" si="11"/>
        <v>-1357.4999999999998</v>
      </c>
      <c r="AA46" s="59">
        <f t="shared" si="12"/>
        <v>2887.5000000000009</v>
      </c>
      <c r="AB46" s="59">
        <f t="shared" si="13"/>
        <v>0</v>
      </c>
      <c r="AC46" s="57">
        <f t="shared" si="14"/>
        <v>2887.5000000000009</v>
      </c>
      <c r="AW46" s="57">
        <f t="shared" si="3"/>
        <v>1103.7500000000009</v>
      </c>
      <c r="AX46" s="57">
        <f t="shared" si="4"/>
        <v>0</v>
      </c>
      <c r="AZ46" s="57">
        <f t="shared" si="15"/>
        <v>1103.7500000000009</v>
      </c>
      <c r="BA46" s="57">
        <f t="shared" si="18"/>
        <v>0</v>
      </c>
    </row>
    <row r="47" spans="10:53">
      <c r="K47" s="53">
        <f t="shared" si="16"/>
        <v>9</v>
      </c>
      <c r="L47" s="53">
        <f t="shared" si="19"/>
        <v>33</v>
      </c>
      <c r="M47" s="49">
        <f t="shared" si="5"/>
        <v>426.25000000000023</v>
      </c>
      <c r="N47" s="59">
        <f>Income!$N$6</f>
        <v>1783.75</v>
      </c>
      <c r="O47" s="59">
        <f t="shared" si="6"/>
        <v>2210</v>
      </c>
      <c r="P47" s="59">
        <f t="shared" ref="P47:P74" si="21">SUM(X47:Z47)</f>
        <v>-1357.4999999999998</v>
      </c>
      <c r="Q47" s="59">
        <f t="shared" si="7"/>
        <v>0</v>
      </c>
      <c r="R47" s="57">
        <f t="shared" si="17"/>
        <v>1203.7500000000009</v>
      </c>
      <c r="S47" s="59">
        <f t="shared" si="8"/>
        <v>0</v>
      </c>
      <c r="T47" s="59" t="str">
        <f t="shared" si="20"/>
        <v/>
      </c>
      <c r="U47" s="59" t="str">
        <f t="shared" si="9"/>
        <v/>
      </c>
      <c r="V47" s="59">
        <f t="shared" ref="V47:V74" si="22">IF(AND(T47="y",U47="y"),-Y47,0)</f>
        <v>0</v>
      </c>
      <c r="W47" s="59">
        <f t="shared" si="10"/>
        <v>0</v>
      </c>
      <c r="X47" s="59">
        <f t="shared" si="11"/>
        <v>-1357.4999999999998</v>
      </c>
      <c r="AA47" s="59">
        <f t="shared" si="12"/>
        <v>3413.7500000000009</v>
      </c>
      <c r="AB47" s="59">
        <f t="shared" si="13"/>
        <v>0</v>
      </c>
      <c r="AC47" s="57">
        <f t="shared" si="14"/>
        <v>3413.7500000000009</v>
      </c>
      <c r="AW47" s="57">
        <f t="shared" ref="AW47:AW74" si="23">AB47+R47</f>
        <v>1203.7500000000009</v>
      </c>
      <c r="AX47" s="57">
        <f t="shared" ref="AX47:AX74" si="24">IF(AW47&gt;0,0,-Y47)</f>
        <v>0</v>
      </c>
      <c r="AZ47" s="57">
        <f t="shared" si="15"/>
        <v>1203.7500000000009</v>
      </c>
      <c r="BA47" s="57">
        <f t="shared" si="18"/>
        <v>0</v>
      </c>
    </row>
    <row r="48" spans="10:53">
      <c r="K48" s="53">
        <f t="shared" si="16"/>
        <v>10</v>
      </c>
      <c r="L48" s="53">
        <f t="shared" si="19"/>
        <v>34</v>
      </c>
      <c r="M48" s="49">
        <f t="shared" ref="M48:M74" si="25">M47+N47+S47+V47+P47</f>
        <v>852.50000000000023</v>
      </c>
      <c r="N48" s="59">
        <f>Income!$N$6</f>
        <v>1783.75</v>
      </c>
      <c r="O48" s="59">
        <f t="shared" si="6"/>
        <v>2636.25</v>
      </c>
      <c r="P48" s="59">
        <f t="shared" si="21"/>
        <v>-1357.4999999999998</v>
      </c>
      <c r="Q48" s="59">
        <f t="shared" si="7"/>
        <v>0</v>
      </c>
      <c r="R48" s="57">
        <f t="shared" si="17"/>
        <v>1303.7500000000009</v>
      </c>
      <c r="S48" s="59">
        <f t="shared" si="8"/>
        <v>0</v>
      </c>
      <c r="T48" s="59" t="str">
        <f t="shared" si="20"/>
        <v/>
      </c>
      <c r="U48" s="59" t="str">
        <f t="shared" si="9"/>
        <v/>
      </c>
      <c r="V48" s="59">
        <f t="shared" si="22"/>
        <v>0</v>
      </c>
      <c r="W48" s="59">
        <f t="shared" ref="W48:W74" si="26">(W47*(1+$H$4/12)+V48)</f>
        <v>0</v>
      </c>
      <c r="X48" s="59">
        <f t="shared" si="11"/>
        <v>-1357.4999999999998</v>
      </c>
      <c r="AA48" s="59">
        <f t="shared" si="12"/>
        <v>3940.0000000000009</v>
      </c>
      <c r="AB48" s="59">
        <f t="shared" si="13"/>
        <v>0</v>
      </c>
      <c r="AC48" s="57">
        <f t="shared" si="14"/>
        <v>3940.0000000000009</v>
      </c>
      <c r="AW48" s="57">
        <f t="shared" si="23"/>
        <v>1303.7500000000009</v>
      </c>
      <c r="AX48" s="57">
        <f t="shared" si="24"/>
        <v>0</v>
      </c>
      <c r="AZ48" s="57">
        <f t="shared" si="15"/>
        <v>1303.7500000000009</v>
      </c>
      <c r="BA48" s="57">
        <f t="shared" si="18"/>
        <v>0</v>
      </c>
    </row>
    <row r="49" spans="10:53">
      <c r="K49" s="53">
        <f t="shared" si="16"/>
        <v>11</v>
      </c>
      <c r="L49" s="53">
        <f t="shared" si="19"/>
        <v>35</v>
      </c>
      <c r="M49" s="49">
        <f t="shared" si="25"/>
        <v>1278.7500000000002</v>
      </c>
      <c r="N49" s="59">
        <f>Income!$N$6</f>
        <v>1783.75</v>
      </c>
      <c r="O49" s="59">
        <f t="shared" si="6"/>
        <v>3062.5</v>
      </c>
      <c r="P49" s="59">
        <f t="shared" si="21"/>
        <v>-1357.4999999999998</v>
      </c>
      <c r="Q49" s="59">
        <f t="shared" si="7"/>
        <v>0</v>
      </c>
      <c r="R49" s="57">
        <f t="shared" si="17"/>
        <v>1403.7500000000009</v>
      </c>
      <c r="S49" s="59">
        <f t="shared" si="8"/>
        <v>0</v>
      </c>
      <c r="T49" s="59" t="str">
        <f t="shared" si="20"/>
        <v/>
      </c>
      <c r="U49" s="59" t="str">
        <f t="shared" si="9"/>
        <v/>
      </c>
      <c r="V49" s="59">
        <f t="shared" si="22"/>
        <v>0</v>
      </c>
      <c r="W49" s="59">
        <f t="shared" si="26"/>
        <v>0</v>
      </c>
      <c r="X49" s="59">
        <f t="shared" si="11"/>
        <v>-1357.4999999999998</v>
      </c>
      <c r="AA49" s="59">
        <f t="shared" si="12"/>
        <v>4466.2500000000009</v>
      </c>
      <c r="AB49" s="59">
        <f t="shared" si="13"/>
        <v>0</v>
      </c>
      <c r="AC49" s="57">
        <f t="shared" si="14"/>
        <v>4466.2500000000009</v>
      </c>
      <c r="AW49" s="57">
        <f t="shared" si="23"/>
        <v>1403.7500000000009</v>
      </c>
      <c r="AX49" s="57">
        <f t="shared" si="24"/>
        <v>0</v>
      </c>
      <c r="AZ49" s="57">
        <f t="shared" si="15"/>
        <v>1403.7500000000009</v>
      </c>
      <c r="BA49" s="57">
        <f t="shared" si="18"/>
        <v>0</v>
      </c>
    </row>
    <row r="50" spans="10:53">
      <c r="K50" s="53">
        <f t="shared" si="16"/>
        <v>12</v>
      </c>
      <c r="L50" s="53">
        <f t="shared" si="19"/>
        <v>36</v>
      </c>
      <c r="M50" s="49">
        <f t="shared" si="25"/>
        <v>1705.0000000000002</v>
      </c>
      <c r="N50" s="59">
        <f>Income!$N$6</f>
        <v>1783.75</v>
      </c>
      <c r="O50" s="59">
        <f t="shared" si="6"/>
        <v>3488.75</v>
      </c>
      <c r="P50" s="59">
        <f t="shared" si="21"/>
        <v>-1357.4999999999998</v>
      </c>
      <c r="Q50" s="59">
        <f t="shared" si="7"/>
        <v>0</v>
      </c>
      <c r="R50" s="57">
        <f t="shared" si="17"/>
        <v>1503.7500000000009</v>
      </c>
      <c r="S50" s="59">
        <f t="shared" si="8"/>
        <v>0</v>
      </c>
      <c r="T50" s="59" t="str">
        <f t="shared" si="20"/>
        <v/>
      </c>
      <c r="U50" s="59" t="str">
        <f t="shared" si="9"/>
        <v/>
      </c>
      <c r="V50" s="59">
        <f t="shared" si="22"/>
        <v>0</v>
      </c>
      <c r="W50" s="59">
        <f t="shared" si="26"/>
        <v>0</v>
      </c>
      <c r="X50" s="59">
        <f t="shared" si="11"/>
        <v>-1357.4999999999998</v>
      </c>
      <c r="AA50" s="59">
        <f t="shared" si="12"/>
        <v>4992.5000000000009</v>
      </c>
      <c r="AB50" s="59">
        <f t="shared" si="13"/>
        <v>0</v>
      </c>
      <c r="AC50" s="57">
        <f t="shared" si="14"/>
        <v>4992.5000000000009</v>
      </c>
      <c r="AW50" s="57">
        <f t="shared" si="23"/>
        <v>1503.7500000000009</v>
      </c>
      <c r="AX50" s="57">
        <f t="shared" si="24"/>
        <v>0</v>
      </c>
      <c r="AZ50" s="57">
        <f t="shared" si="15"/>
        <v>1503.7500000000009</v>
      </c>
      <c r="BA50" s="57">
        <f t="shared" si="18"/>
        <v>0</v>
      </c>
    </row>
    <row r="51" spans="10:53">
      <c r="J51" s="53">
        <v>4</v>
      </c>
      <c r="K51" s="53">
        <v>1</v>
      </c>
      <c r="L51" s="53">
        <f t="shared" si="19"/>
        <v>37</v>
      </c>
      <c r="M51" s="49">
        <f t="shared" si="25"/>
        <v>2131.25</v>
      </c>
      <c r="N51" s="59">
        <f>Income!$N$6</f>
        <v>1783.75</v>
      </c>
      <c r="O51" s="59">
        <f t="shared" si="6"/>
        <v>3915</v>
      </c>
      <c r="P51" s="59">
        <f t="shared" si="21"/>
        <v>-5557.5</v>
      </c>
      <c r="Q51" s="59">
        <f t="shared" si="7"/>
        <v>-1642.5</v>
      </c>
      <c r="R51" s="57">
        <f t="shared" si="17"/>
        <v>1603.7500000000009</v>
      </c>
      <c r="S51" s="59">
        <f t="shared" si="8"/>
        <v>1603.7500000000009</v>
      </c>
      <c r="T51" s="59" t="str">
        <f t="shared" si="20"/>
        <v>y</v>
      </c>
      <c r="U51" s="59" t="str">
        <f t="shared" si="9"/>
        <v>y</v>
      </c>
      <c r="V51" s="59">
        <f t="shared" si="22"/>
        <v>4200</v>
      </c>
      <c r="W51" s="59">
        <f t="shared" si="26"/>
        <v>4200</v>
      </c>
      <c r="X51" s="59">
        <f t="shared" si="11"/>
        <v>-1357.4999999999998</v>
      </c>
      <c r="Y51" s="59">
        <v>-4200</v>
      </c>
      <c r="Z51" s="59"/>
      <c r="AA51" s="59">
        <f t="shared" si="12"/>
        <v>5518.7500000000009</v>
      </c>
      <c r="AB51" s="59">
        <f t="shared" si="13"/>
        <v>4200</v>
      </c>
      <c r="AC51" s="57">
        <f t="shared" si="14"/>
        <v>1318.7500000000009</v>
      </c>
      <c r="AW51" s="57">
        <f t="shared" si="23"/>
        <v>5803.7500000000009</v>
      </c>
      <c r="AX51" s="57">
        <f t="shared" si="24"/>
        <v>0</v>
      </c>
      <c r="AZ51" s="57">
        <f t="shared" si="15"/>
        <v>5803.7500000000009</v>
      </c>
      <c r="BA51" s="57">
        <f t="shared" si="18"/>
        <v>0</v>
      </c>
    </row>
    <row r="52" spans="10:53">
      <c r="K52" s="53">
        <f t="shared" si="16"/>
        <v>2</v>
      </c>
      <c r="L52" s="53">
        <f t="shared" si="19"/>
        <v>38</v>
      </c>
      <c r="M52" s="49">
        <f t="shared" si="25"/>
        <v>4161.25</v>
      </c>
      <c r="N52" s="59">
        <f>Income!$N$6</f>
        <v>1783.75</v>
      </c>
      <c r="O52" s="59">
        <f t="shared" si="6"/>
        <v>5945</v>
      </c>
      <c r="P52" s="59">
        <f t="shared" si="21"/>
        <v>-1357.4999999999998</v>
      </c>
      <c r="Q52" s="59">
        <f t="shared" si="7"/>
        <v>0</v>
      </c>
      <c r="R52" s="57">
        <f t="shared" si="17"/>
        <v>100</v>
      </c>
      <c r="S52" s="59">
        <f t="shared" si="8"/>
        <v>0</v>
      </c>
      <c r="T52" s="59" t="str">
        <f t="shared" si="20"/>
        <v/>
      </c>
      <c r="U52" s="59" t="str">
        <f t="shared" si="9"/>
        <v/>
      </c>
      <c r="V52" s="59">
        <f t="shared" si="22"/>
        <v>0</v>
      </c>
      <c r="W52" s="59">
        <f t="shared" si="26"/>
        <v>4228</v>
      </c>
      <c r="X52" s="59">
        <f t="shared" si="11"/>
        <v>-1357.4999999999998</v>
      </c>
      <c r="AA52" s="59">
        <f t="shared" si="12"/>
        <v>6045</v>
      </c>
      <c r="AB52" s="59">
        <f t="shared" si="13"/>
        <v>4228</v>
      </c>
      <c r="AC52" s="57">
        <f t="shared" si="14"/>
        <v>1817</v>
      </c>
      <c r="AW52" s="57">
        <f t="shared" si="23"/>
        <v>4328</v>
      </c>
      <c r="AX52" s="57">
        <f t="shared" si="24"/>
        <v>0</v>
      </c>
      <c r="AZ52" s="57">
        <f t="shared" si="15"/>
        <v>4328</v>
      </c>
      <c r="BA52" s="57">
        <f t="shared" si="18"/>
        <v>0</v>
      </c>
    </row>
    <row r="53" spans="10:53">
      <c r="K53" s="53">
        <f t="shared" si="16"/>
        <v>3</v>
      </c>
      <c r="L53" s="53">
        <f t="shared" si="19"/>
        <v>39</v>
      </c>
      <c r="M53" s="49">
        <f t="shared" si="25"/>
        <v>4587.5</v>
      </c>
      <c r="N53" s="59">
        <f>Income!$N$6</f>
        <v>1783.75</v>
      </c>
      <c r="O53" s="59">
        <f t="shared" si="6"/>
        <v>6371.25</v>
      </c>
      <c r="P53" s="59">
        <f t="shared" si="21"/>
        <v>-1357.4999999999998</v>
      </c>
      <c r="Q53" s="59">
        <f t="shared" si="7"/>
        <v>0</v>
      </c>
      <c r="R53" s="57">
        <f t="shared" si="17"/>
        <v>200</v>
      </c>
      <c r="S53" s="59">
        <f t="shared" si="8"/>
        <v>0</v>
      </c>
      <c r="T53" s="59" t="str">
        <f t="shared" si="20"/>
        <v/>
      </c>
      <c r="U53" s="59" t="str">
        <f t="shared" si="9"/>
        <v/>
      </c>
      <c r="V53" s="59">
        <f t="shared" si="22"/>
        <v>0</v>
      </c>
      <c r="W53" s="59">
        <f t="shared" si="26"/>
        <v>4256.1866666666665</v>
      </c>
      <c r="X53" s="59">
        <f t="shared" si="11"/>
        <v>-1357.4999999999998</v>
      </c>
      <c r="AA53" s="59">
        <f t="shared" si="12"/>
        <v>6571.25</v>
      </c>
      <c r="AB53" s="59">
        <f t="shared" si="13"/>
        <v>4256.1866666666665</v>
      </c>
      <c r="AC53" s="57">
        <f t="shared" si="14"/>
        <v>2315.0633333333335</v>
      </c>
      <c r="AW53" s="57">
        <f t="shared" si="23"/>
        <v>4456.1866666666665</v>
      </c>
      <c r="AX53" s="57">
        <f t="shared" si="24"/>
        <v>0</v>
      </c>
      <c r="AZ53" s="57">
        <f t="shared" si="15"/>
        <v>4456.1866666666665</v>
      </c>
      <c r="BA53" s="57">
        <f t="shared" si="18"/>
        <v>0</v>
      </c>
    </row>
    <row r="54" spans="10:53">
      <c r="K54" s="53">
        <f t="shared" si="16"/>
        <v>4</v>
      </c>
      <c r="L54" s="53">
        <f t="shared" si="19"/>
        <v>40</v>
      </c>
      <c r="M54" s="49">
        <f t="shared" si="25"/>
        <v>5013.75</v>
      </c>
      <c r="N54" s="59">
        <f>Income!$N$6</f>
        <v>1783.75</v>
      </c>
      <c r="O54" s="59">
        <f t="shared" si="6"/>
        <v>6797.5</v>
      </c>
      <c r="P54" s="59">
        <f t="shared" si="21"/>
        <v>-1357.4999999999998</v>
      </c>
      <c r="Q54" s="59">
        <f t="shared" si="7"/>
        <v>0</v>
      </c>
      <c r="R54" s="57">
        <f t="shared" si="17"/>
        <v>300</v>
      </c>
      <c r="S54" s="59">
        <f t="shared" si="8"/>
        <v>0</v>
      </c>
      <c r="T54" s="59" t="str">
        <f t="shared" si="20"/>
        <v/>
      </c>
      <c r="U54" s="59" t="str">
        <f t="shared" si="9"/>
        <v/>
      </c>
      <c r="V54" s="59">
        <f t="shared" si="22"/>
        <v>0</v>
      </c>
      <c r="W54" s="59">
        <f t="shared" si="26"/>
        <v>4284.5612444444441</v>
      </c>
      <c r="X54" s="59">
        <f t="shared" si="11"/>
        <v>-1357.4999999999998</v>
      </c>
      <c r="AA54" s="59">
        <f t="shared" si="12"/>
        <v>7097.5</v>
      </c>
      <c r="AB54" s="59">
        <f t="shared" si="13"/>
        <v>4284.5612444444441</v>
      </c>
      <c r="AC54" s="57">
        <f t="shared" si="14"/>
        <v>2812.9387555555559</v>
      </c>
      <c r="AW54" s="57">
        <f t="shared" si="23"/>
        <v>4584.5612444444441</v>
      </c>
      <c r="AX54" s="57">
        <f t="shared" si="24"/>
        <v>0</v>
      </c>
      <c r="AZ54" s="57">
        <f t="shared" si="15"/>
        <v>4584.5612444444441</v>
      </c>
      <c r="BA54" s="57">
        <f t="shared" si="18"/>
        <v>0</v>
      </c>
    </row>
    <row r="55" spans="10:53">
      <c r="K55" s="53">
        <f t="shared" si="16"/>
        <v>5</v>
      </c>
      <c r="L55" s="53">
        <f t="shared" si="19"/>
        <v>41</v>
      </c>
      <c r="M55" s="49">
        <f t="shared" si="25"/>
        <v>5440</v>
      </c>
      <c r="N55" s="59">
        <f>Income!$N$6</f>
        <v>1783.75</v>
      </c>
      <c r="O55" s="59">
        <f t="shared" si="6"/>
        <v>7223.75</v>
      </c>
      <c r="P55" s="59">
        <f t="shared" si="21"/>
        <v>-1357.4999999999998</v>
      </c>
      <c r="Q55" s="59">
        <f t="shared" si="7"/>
        <v>0</v>
      </c>
      <c r="R55" s="57">
        <f t="shared" si="17"/>
        <v>400</v>
      </c>
      <c r="S55" s="59">
        <f t="shared" si="8"/>
        <v>0</v>
      </c>
      <c r="T55" s="59" t="str">
        <f t="shared" si="20"/>
        <v/>
      </c>
      <c r="U55" s="59" t="str">
        <f t="shared" si="9"/>
        <v/>
      </c>
      <c r="V55" s="59">
        <f t="shared" si="22"/>
        <v>0</v>
      </c>
      <c r="W55" s="59">
        <f t="shared" si="26"/>
        <v>4313.1249860740736</v>
      </c>
      <c r="X55" s="59">
        <f t="shared" si="11"/>
        <v>-1357.4999999999998</v>
      </c>
      <c r="AA55" s="59">
        <f t="shared" si="12"/>
        <v>7623.75</v>
      </c>
      <c r="AB55" s="59">
        <f t="shared" si="13"/>
        <v>4313.1249860740736</v>
      </c>
      <c r="AC55" s="57">
        <f t="shared" si="14"/>
        <v>3310.6250139259264</v>
      </c>
      <c r="AW55" s="57">
        <f t="shared" si="23"/>
        <v>4713.1249860740736</v>
      </c>
      <c r="AX55" s="57">
        <f t="shared" si="24"/>
        <v>0</v>
      </c>
      <c r="AZ55" s="57">
        <f t="shared" si="15"/>
        <v>4713.1249860740736</v>
      </c>
      <c r="BA55" s="57">
        <f t="shared" si="18"/>
        <v>0</v>
      </c>
    </row>
    <row r="56" spans="10:53">
      <c r="K56" s="53">
        <f t="shared" si="16"/>
        <v>6</v>
      </c>
      <c r="L56" s="53">
        <f t="shared" si="19"/>
        <v>42</v>
      </c>
      <c r="M56" s="49">
        <f t="shared" si="25"/>
        <v>5866.25</v>
      </c>
      <c r="N56" s="59">
        <f>Income!$N$6</f>
        <v>1783.75</v>
      </c>
      <c r="O56" s="59">
        <f t="shared" si="6"/>
        <v>7650</v>
      </c>
      <c r="P56" s="59">
        <f t="shared" si="21"/>
        <v>-1357.4999999999998</v>
      </c>
      <c r="Q56" s="59">
        <f t="shared" si="7"/>
        <v>0</v>
      </c>
      <c r="R56" s="57">
        <f t="shared" si="17"/>
        <v>500</v>
      </c>
      <c r="S56" s="59">
        <f t="shared" si="8"/>
        <v>0</v>
      </c>
      <c r="T56" s="59" t="str">
        <f t="shared" si="20"/>
        <v/>
      </c>
      <c r="U56" s="59" t="str">
        <f t="shared" si="9"/>
        <v/>
      </c>
      <c r="V56" s="59">
        <f t="shared" si="22"/>
        <v>0</v>
      </c>
      <c r="W56" s="59">
        <f t="shared" si="26"/>
        <v>4341.8791526479008</v>
      </c>
      <c r="X56" s="59">
        <f t="shared" si="11"/>
        <v>-1357.4999999999998</v>
      </c>
      <c r="AA56" s="59">
        <f t="shared" si="12"/>
        <v>8150</v>
      </c>
      <c r="AB56" s="59">
        <f t="shared" si="13"/>
        <v>4341.8791526479008</v>
      </c>
      <c r="AC56" s="57">
        <f t="shared" si="14"/>
        <v>3808.1208473520992</v>
      </c>
      <c r="AW56" s="57">
        <f t="shared" si="23"/>
        <v>4841.8791526479008</v>
      </c>
      <c r="AX56" s="57">
        <f t="shared" si="24"/>
        <v>0</v>
      </c>
      <c r="AZ56" s="57">
        <f t="shared" si="15"/>
        <v>4841.8791526479008</v>
      </c>
      <c r="BA56" s="57">
        <f t="shared" si="18"/>
        <v>0</v>
      </c>
    </row>
    <row r="57" spans="10:53">
      <c r="K57" s="53">
        <f t="shared" si="16"/>
        <v>7</v>
      </c>
      <c r="L57" s="53">
        <f t="shared" si="19"/>
        <v>43</v>
      </c>
      <c r="M57" s="49">
        <f t="shared" si="25"/>
        <v>6292.5</v>
      </c>
      <c r="N57" s="59">
        <f>Income!$N$6</f>
        <v>1783.75</v>
      </c>
      <c r="O57" s="59">
        <f t="shared" si="6"/>
        <v>8076.25</v>
      </c>
      <c r="P57" s="59">
        <f t="shared" si="21"/>
        <v>-5557.5</v>
      </c>
      <c r="Q57" s="59">
        <f t="shared" si="7"/>
        <v>0</v>
      </c>
      <c r="R57" s="57">
        <f t="shared" si="17"/>
        <v>600</v>
      </c>
      <c r="S57" s="59">
        <f t="shared" si="8"/>
        <v>0</v>
      </c>
      <c r="T57" s="59" t="str">
        <f t="shared" si="20"/>
        <v/>
      </c>
      <c r="U57" s="59" t="str">
        <f t="shared" si="9"/>
        <v>y</v>
      </c>
      <c r="V57" s="59">
        <f t="shared" si="22"/>
        <v>0</v>
      </c>
      <c r="W57" s="59">
        <f t="shared" si="26"/>
        <v>4370.8250136655533</v>
      </c>
      <c r="X57" s="59">
        <f t="shared" si="11"/>
        <v>-1357.4999999999998</v>
      </c>
      <c r="Y57" s="59">
        <v>-4200</v>
      </c>
      <c r="Z57" s="59"/>
      <c r="AA57" s="59">
        <f t="shared" si="12"/>
        <v>8676.25</v>
      </c>
      <c r="AB57" s="59">
        <f t="shared" si="13"/>
        <v>4370.8250136655533</v>
      </c>
      <c r="AC57" s="57">
        <f t="shared" si="14"/>
        <v>4305.4249863344467</v>
      </c>
      <c r="AW57" s="57">
        <f t="shared" si="23"/>
        <v>4970.8250136655533</v>
      </c>
      <c r="AX57" s="57">
        <f t="shared" si="24"/>
        <v>0</v>
      </c>
      <c r="AZ57" s="57">
        <f t="shared" si="15"/>
        <v>4970.8250136655533</v>
      </c>
      <c r="BA57" s="57">
        <f t="shared" si="18"/>
        <v>0</v>
      </c>
    </row>
    <row r="58" spans="10:53">
      <c r="K58" s="53">
        <f t="shared" si="16"/>
        <v>8</v>
      </c>
      <c r="L58" s="53">
        <f t="shared" si="19"/>
        <v>44</v>
      </c>
      <c r="M58" s="49">
        <f t="shared" si="25"/>
        <v>2518.75</v>
      </c>
      <c r="N58" s="59">
        <f>Income!$N$6</f>
        <v>1783.75</v>
      </c>
      <c r="O58" s="59">
        <f t="shared" si="6"/>
        <v>4302.5</v>
      </c>
      <c r="P58" s="59">
        <f t="shared" si="21"/>
        <v>-1357.4999999999998</v>
      </c>
      <c r="Q58" s="59">
        <f t="shared" si="7"/>
        <v>0</v>
      </c>
      <c r="R58" s="57">
        <f t="shared" si="17"/>
        <v>700</v>
      </c>
      <c r="S58" s="59">
        <f t="shared" si="8"/>
        <v>0</v>
      </c>
      <c r="T58" s="59" t="str">
        <f t="shared" si="20"/>
        <v/>
      </c>
      <c r="U58" s="59" t="str">
        <f t="shared" si="9"/>
        <v/>
      </c>
      <c r="V58" s="59">
        <f t="shared" si="22"/>
        <v>0</v>
      </c>
      <c r="W58" s="59">
        <f t="shared" si="26"/>
        <v>4399.9638470899899</v>
      </c>
      <c r="X58" s="59">
        <f t="shared" si="11"/>
        <v>-1357.4999999999998</v>
      </c>
      <c r="AA58" s="59">
        <f t="shared" si="12"/>
        <v>5002.5</v>
      </c>
      <c r="AB58" s="59">
        <f t="shared" si="13"/>
        <v>4399.9638470899899</v>
      </c>
      <c r="AC58" s="57">
        <f t="shared" si="14"/>
        <v>602.53615291001006</v>
      </c>
      <c r="AW58" s="57">
        <f t="shared" si="23"/>
        <v>5099.9638470899899</v>
      </c>
      <c r="AX58" s="57">
        <f t="shared" si="24"/>
        <v>0</v>
      </c>
      <c r="AZ58" s="57">
        <f t="shared" si="15"/>
        <v>5099.9638470899899</v>
      </c>
      <c r="BA58" s="57">
        <f t="shared" si="18"/>
        <v>0</v>
      </c>
    </row>
    <row r="59" spans="10:53">
      <c r="K59" s="53">
        <f t="shared" si="16"/>
        <v>9</v>
      </c>
      <c r="L59" s="53">
        <f t="shared" si="19"/>
        <v>45</v>
      </c>
      <c r="M59" s="49">
        <f t="shared" si="25"/>
        <v>2945</v>
      </c>
      <c r="N59" s="59">
        <f>Income!$N$6</f>
        <v>1783.75</v>
      </c>
      <c r="O59" s="59">
        <f t="shared" si="6"/>
        <v>4728.75</v>
      </c>
      <c r="P59" s="59">
        <f t="shared" si="21"/>
        <v>-1357.4999999999998</v>
      </c>
      <c r="Q59" s="59">
        <f t="shared" si="7"/>
        <v>0</v>
      </c>
      <c r="R59" s="57">
        <f t="shared" si="17"/>
        <v>800</v>
      </c>
      <c r="S59" s="59">
        <f t="shared" si="8"/>
        <v>0</v>
      </c>
      <c r="T59" s="59" t="str">
        <f t="shared" si="20"/>
        <v/>
      </c>
      <c r="U59" s="59" t="str">
        <f t="shared" si="9"/>
        <v/>
      </c>
      <c r="V59" s="59">
        <f t="shared" si="22"/>
        <v>0</v>
      </c>
      <c r="W59" s="59">
        <f t="shared" si="26"/>
        <v>4429.2969394039228</v>
      </c>
      <c r="X59" s="59">
        <f t="shared" si="11"/>
        <v>-1357.4999999999998</v>
      </c>
      <c r="AA59" s="59">
        <f t="shared" si="12"/>
        <v>5528.75</v>
      </c>
      <c r="AB59" s="59">
        <f t="shared" si="13"/>
        <v>4429.2969394039228</v>
      </c>
      <c r="AC59" s="57">
        <f t="shared" si="14"/>
        <v>1099.4530605960772</v>
      </c>
      <c r="AW59" s="57">
        <f t="shared" si="23"/>
        <v>5229.2969394039228</v>
      </c>
      <c r="AX59" s="57">
        <f t="shared" si="24"/>
        <v>0</v>
      </c>
      <c r="AZ59" s="57">
        <f t="shared" si="15"/>
        <v>5229.2969394039228</v>
      </c>
      <c r="BA59" s="57">
        <f t="shared" si="18"/>
        <v>0</v>
      </c>
    </row>
    <row r="60" spans="10:53">
      <c r="K60" s="53">
        <f t="shared" si="16"/>
        <v>10</v>
      </c>
      <c r="L60" s="53">
        <f t="shared" si="19"/>
        <v>46</v>
      </c>
      <c r="M60" s="49">
        <f t="shared" si="25"/>
        <v>3371.25</v>
      </c>
      <c r="N60" s="59">
        <f>Income!$N$6</f>
        <v>1783.75</v>
      </c>
      <c r="O60" s="59">
        <f t="shared" si="6"/>
        <v>5155</v>
      </c>
      <c r="P60" s="59">
        <f t="shared" si="21"/>
        <v>-1357.4999999999998</v>
      </c>
      <c r="Q60" s="59">
        <f t="shared" si="7"/>
        <v>0</v>
      </c>
      <c r="R60" s="57">
        <f t="shared" si="17"/>
        <v>900</v>
      </c>
      <c r="S60" s="59">
        <f t="shared" si="8"/>
        <v>0</v>
      </c>
      <c r="T60" s="59" t="str">
        <f t="shared" si="20"/>
        <v/>
      </c>
      <c r="U60" s="59" t="str">
        <f t="shared" si="9"/>
        <v/>
      </c>
      <c r="V60" s="59">
        <f t="shared" si="22"/>
        <v>0</v>
      </c>
      <c r="W60" s="59">
        <f t="shared" si="26"/>
        <v>4458.8255856666156</v>
      </c>
      <c r="X60" s="59">
        <f t="shared" si="11"/>
        <v>-1357.4999999999998</v>
      </c>
      <c r="AA60" s="59">
        <f t="shared" si="12"/>
        <v>6055</v>
      </c>
      <c r="AB60" s="59">
        <f t="shared" si="13"/>
        <v>4458.8255856666156</v>
      </c>
      <c r="AC60" s="57">
        <f t="shared" si="14"/>
        <v>1596.1744143333844</v>
      </c>
      <c r="AW60" s="57">
        <f t="shared" si="23"/>
        <v>5358.8255856666156</v>
      </c>
      <c r="AX60" s="57">
        <f t="shared" si="24"/>
        <v>0</v>
      </c>
      <c r="AZ60" s="57">
        <f t="shared" si="15"/>
        <v>5358.8255856666156</v>
      </c>
      <c r="BA60" s="57">
        <f t="shared" si="18"/>
        <v>0</v>
      </c>
    </row>
    <row r="61" spans="10:53">
      <c r="K61" s="53">
        <f t="shared" si="16"/>
        <v>11</v>
      </c>
      <c r="L61" s="53">
        <f t="shared" si="19"/>
        <v>47</v>
      </c>
      <c r="M61" s="49">
        <f t="shared" si="25"/>
        <v>3797.5</v>
      </c>
      <c r="N61" s="59">
        <f>Income!$N$6</f>
        <v>1783.75</v>
      </c>
      <c r="O61" s="59">
        <f t="shared" si="6"/>
        <v>5581.25</v>
      </c>
      <c r="P61" s="59">
        <f t="shared" si="21"/>
        <v>-1357.4999999999998</v>
      </c>
      <c r="Q61" s="59">
        <f t="shared" si="7"/>
        <v>0</v>
      </c>
      <c r="R61" s="57">
        <f t="shared" si="17"/>
        <v>1000</v>
      </c>
      <c r="S61" s="59">
        <f t="shared" si="8"/>
        <v>0</v>
      </c>
      <c r="T61" s="59" t="str">
        <f t="shared" si="20"/>
        <v/>
      </c>
      <c r="U61" s="59" t="str">
        <f t="shared" si="9"/>
        <v/>
      </c>
      <c r="V61" s="59">
        <f t="shared" si="22"/>
        <v>0</v>
      </c>
      <c r="W61" s="59">
        <f t="shared" si="26"/>
        <v>4488.5510895710595</v>
      </c>
      <c r="X61" s="59">
        <f t="shared" si="11"/>
        <v>-1357.4999999999998</v>
      </c>
      <c r="AA61" s="59">
        <f t="shared" si="12"/>
        <v>6581.25</v>
      </c>
      <c r="AB61" s="59">
        <f t="shared" si="13"/>
        <v>4488.5510895710595</v>
      </c>
      <c r="AC61" s="57">
        <f t="shared" si="14"/>
        <v>2092.6989104289405</v>
      </c>
      <c r="AW61" s="57">
        <f t="shared" si="23"/>
        <v>5488.5510895710595</v>
      </c>
      <c r="AX61" s="57">
        <f t="shared" si="24"/>
        <v>0</v>
      </c>
      <c r="AZ61" s="57">
        <f t="shared" si="15"/>
        <v>5488.5510895710595</v>
      </c>
      <c r="BA61" s="57">
        <f t="shared" si="18"/>
        <v>0</v>
      </c>
    </row>
    <row r="62" spans="10:53">
      <c r="K62" s="53">
        <f t="shared" si="16"/>
        <v>12</v>
      </c>
      <c r="L62" s="53">
        <f t="shared" si="19"/>
        <v>48</v>
      </c>
      <c r="M62" s="49">
        <f t="shared" si="25"/>
        <v>4223.75</v>
      </c>
      <c r="N62" s="59">
        <f>Income!$N$6</f>
        <v>1783.75</v>
      </c>
      <c r="O62" s="59">
        <f t="shared" si="6"/>
        <v>6007.5</v>
      </c>
      <c r="P62" s="59">
        <f t="shared" si="21"/>
        <v>-1357.4999999999998</v>
      </c>
      <c r="Q62" s="59">
        <f t="shared" si="7"/>
        <v>0</v>
      </c>
      <c r="R62" s="57">
        <f t="shared" si="17"/>
        <v>1100</v>
      </c>
      <c r="S62" s="59">
        <f t="shared" si="8"/>
        <v>0</v>
      </c>
      <c r="T62" s="59" t="str">
        <f t="shared" si="20"/>
        <v/>
      </c>
      <c r="U62" s="59" t="str">
        <f t="shared" si="9"/>
        <v/>
      </c>
      <c r="V62" s="59">
        <f t="shared" si="22"/>
        <v>0</v>
      </c>
      <c r="W62" s="59">
        <f t="shared" si="26"/>
        <v>4518.4747635015328</v>
      </c>
      <c r="X62" s="59">
        <f t="shared" si="11"/>
        <v>-1357.4999999999998</v>
      </c>
      <c r="AA62" s="59">
        <f t="shared" si="12"/>
        <v>7107.5</v>
      </c>
      <c r="AB62" s="59">
        <f t="shared" si="13"/>
        <v>4518.4747635015328</v>
      </c>
      <c r="AC62" s="57">
        <f t="shared" si="14"/>
        <v>2589.0252364984672</v>
      </c>
      <c r="AW62" s="57">
        <f t="shared" si="23"/>
        <v>5618.4747635015328</v>
      </c>
      <c r="AX62" s="57">
        <f t="shared" si="24"/>
        <v>0</v>
      </c>
      <c r="AZ62" s="57">
        <f t="shared" si="15"/>
        <v>5618.4747635015328</v>
      </c>
      <c r="BA62" s="57">
        <f t="shared" si="18"/>
        <v>0</v>
      </c>
    </row>
    <row r="63" spans="10:53">
      <c r="J63" s="53">
        <v>5</v>
      </c>
      <c r="K63" s="53">
        <v>1</v>
      </c>
      <c r="L63" s="53">
        <f t="shared" si="19"/>
        <v>49</v>
      </c>
      <c r="M63" s="49">
        <f t="shared" si="25"/>
        <v>4650</v>
      </c>
      <c r="N63" s="59">
        <f>Income!$N$6</f>
        <v>1783.75</v>
      </c>
      <c r="O63" s="59">
        <f t="shared" si="6"/>
        <v>6433.75</v>
      </c>
      <c r="P63" s="59">
        <f t="shared" si="21"/>
        <v>-5557.5</v>
      </c>
      <c r="Q63" s="59">
        <f t="shared" si="7"/>
        <v>0</v>
      </c>
      <c r="R63" s="57">
        <f t="shared" si="17"/>
        <v>1200</v>
      </c>
      <c r="S63" s="59">
        <f t="shared" si="8"/>
        <v>0</v>
      </c>
      <c r="T63" s="59" t="str">
        <f t="shared" si="20"/>
        <v/>
      </c>
      <c r="U63" s="59" t="str">
        <f t="shared" si="9"/>
        <v>y</v>
      </c>
      <c r="V63" s="59">
        <f t="shared" si="22"/>
        <v>0</v>
      </c>
      <c r="W63" s="59">
        <f t="shared" si="26"/>
        <v>4548.5979285915428</v>
      </c>
      <c r="X63" s="59">
        <f t="shared" si="11"/>
        <v>-1357.4999999999998</v>
      </c>
      <c r="Y63" s="59">
        <v>-4200</v>
      </c>
      <c r="Z63" s="59"/>
      <c r="AA63" s="59">
        <f t="shared" si="12"/>
        <v>7633.75</v>
      </c>
      <c r="AB63" s="59">
        <f t="shared" si="13"/>
        <v>4548.5979285915428</v>
      </c>
      <c r="AC63" s="57">
        <f t="shared" si="14"/>
        <v>3085.1520714084572</v>
      </c>
      <c r="AW63" s="57">
        <f t="shared" si="23"/>
        <v>5748.5979285915428</v>
      </c>
      <c r="AX63" s="57">
        <f t="shared" si="24"/>
        <v>0</v>
      </c>
      <c r="AZ63" s="57">
        <f t="shared" si="15"/>
        <v>5748.5979285915428</v>
      </c>
      <c r="BA63" s="57">
        <f t="shared" si="18"/>
        <v>0</v>
      </c>
    </row>
    <row r="64" spans="10:53">
      <c r="K64" s="53">
        <f t="shared" si="16"/>
        <v>2</v>
      </c>
      <c r="L64" s="53">
        <f t="shared" si="19"/>
        <v>50</v>
      </c>
      <c r="M64" s="49">
        <f t="shared" si="25"/>
        <v>876.25</v>
      </c>
      <c r="N64" s="59">
        <f>Income!$N$6</f>
        <v>1783.75</v>
      </c>
      <c r="O64" s="59">
        <f t="shared" si="6"/>
        <v>2660</v>
      </c>
      <c r="P64" s="59">
        <f t="shared" si="21"/>
        <v>-1357.4999999999998</v>
      </c>
      <c r="Q64" s="59">
        <f t="shared" si="7"/>
        <v>0</v>
      </c>
      <c r="R64" s="57">
        <f t="shared" si="17"/>
        <v>1300</v>
      </c>
      <c r="S64" s="59">
        <f t="shared" si="8"/>
        <v>0</v>
      </c>
      <c r="T64" s="59" t="str">
        <f t="shared" si="20"/>
        <v/>
      </c>
      <c r="U64" s="59" t="str">
        <f t="shared" si="9"/>
        <v/>
      </c>
      <c r="V64" s="59">
        <f t="shared" si="22"/>
        <v>0</v>
      </c>
      <c r="W64" s="59">
        <f t="shared" si="26"/>
        <v>4578.9219147821532</v>
      </c>
      <c r="X64" s="59">
        <f t="shared" si="11"/>
        <v>-1357.4999999999998</v>
      </c>
      <c r="AA64" s="59">
        <f t="shared" si="12"/>
        <v>3960</v>
      </c>
      <c r="AB64" s="59">
        <f t="shared" si="13"/>
        <v>4578.9219147821532</v>
      </c>
      <c r="AC64" s="57">
        <f t="shared" si="14"/>
        <v>-618.92191478215318</v>
      </c>
      <c r="AW64" s="57">
        <f t="shared" si="23"/>
        <v>5878.9219147821532</v>
      </c>
      <c r="AX64" s="57">
        <f t="shared" si="24"/>
        <v>0</v>
      </c>
      <c r="AZ64" s="57">
        <f t="shared" si="15"/>
        <v>5878.9219147821532</v>
      </c>
      <c r="BA64" s="57">
        <f t="shared" si="18"/>
        <v>0</v>
      </c>
    </row>
    <row r="65" spans="11:53">
      <c r="K65" s="53">
        <f t="shared" si="16"/>
        <v>3</v>
      </c>
      <c r="L65" s="53">
        <f t="shared" si="19"/>
        <v>51</v>
      </c>
      <c r="M65" s="49">
        <f t="shared" si="25"/>
        <v>1302.5000000000002</v>
      </c>
      <c r="N65" s="59">
        <f>Income!$N$6</f>
        <v>1783.75</v>
      </c>
      <c r="O65" s="59">
        <f t="shared" si="6"/>
        <v>3086.25</v>
      </c>
      <c r="P65" s="59">
        <f t="shared" si="21"/>
        <v>-1357.4999999999998</v>
      </c>
      <c r="Q65" s="59">
        <f t="shared" si="7"/>
        <v>0</v>
      </c>
      <c r="R65" s="57">
        <f t="shared" si="17"/>
        <v>1400</v>
      </c>
      <c r="S65" s="59">
        <f t="shared" si="8"/>
        <v>0</v>
      </c>
      <c r="T65" s="59" t="str">
        <f t="shared" si="20"/>
        <v/>
      </c>
      <c r="U65" s="59" t="str">
        <f t="shared" si="9"/>
        <v/>
      </c>
      <c r="V65" s="59">
        <f t="shared" si="22"/>
        <v>0</v>
      </c>
      <c r="W65" s="59">
        <f t="shared" si="26"/>
        <v>4609.4480608807007</v>
      </c>
      <c r="X65" s="59">
        <f t="shared" si="11"/>
        <v>-1357.4999999999998</v>
      </c>
      <c r="AA65" s="59">
        <f t="shared" si="12"/>
        <v>4486.25</v>
      </c>
      <c r="AB65" s="59">
        <f t="shared" si="13"/>
        <v>4609.4480608807007</v>
      </c>
      <c r="AC65" s="57">
        <f t="shared" si="14"/>
        <v>-123.19806088070072</v>
      </c>
      <c r="AW65" s="57">
        <f t="shared" si="23"/>
        <v>6009.4480608807007</v>
      </c>
      <c r="AX65" s="57">
        <f t="shared" si="24"/>
        <v>0</v>
      </c>
      <c r="AZ65" s="57">
        <f t="shared" si="15"/>
        <v>6009.4480608807007</v>
      </c>
      <c r="BA65" s="57">
        <f t="shared" si="18"/>
        <v>0</v>
      </c>
    </row>
    <row r="66" spans="11:53">
      <c r="K66" s="53">
        <f t="shared" si="16"/>
        <v>4</v>
      </c>
      <c r="L66" s="53">
        <f t="shared" si="19"/>
        <v>52</v>
      </c>
      <c r="M66" s="49">
        <f t="shared" si="25"/>
        <v>1728.7500000000002</v>
      </c>
      <c r="N66" s="59">
        <f>Income!$N$6</f>
        <v>1783.75</v>
      </c>
      <c r="O66" s="59">
        <f t="shared" si="6"/>
        <v>3512.5</v>
      </c>
      <c r="P66" s="59">
        <f t="shared" si="21"/>
        <v>-1357.4999999999998</v>
      </c>
      <c r="Q66" s="59">
        <f t="shared" si="7"/>
        <v>0</v>
      </c>
      <c r="R66" s="57">
        <f t="shared" si="17"/>
        <v>1500</v>
      </c>
      <c r="S66" s="59">
        <f t="shared" si="8"/>
        <v>0</v>
      </c>
      <c r="T66" s="59" t="str">
        <f t="shared" si="20"/>
        <v/>
      </c>
      <c r="U66" s="59" t="str">
        <f t="shared" si="9"/>
        <v/>
      </c>
      <c r="V66" s="59">
        <f t="shared" si="22"/>
        <v>0</v>
      </c>
      <c r="W66" s="59">
        <f t="shared" si="26"/>
        <v>4640.1777146199047</v>
      </c>
      <c r="X66" s="59">
        <f t="shared" si="11"/>
        <v>-1357.4999999999998</v>
      </c>
      <c r="AA66" s="59">
        <f t="shared" si="12"/>
        <v>5012.5</v>
      </c>
      <c r="AB66" s="59">
        <f t="shared" si="13"/>
        <v>4640.1777146199047</v>
      </c>
      <c r="AC66" s="57">
        <f t="shared" si="14"/>
        <v>372.32228538009531</v>
      </c>
      <c r="AW66" s="57">
        <f t="shared" si="23"/>
        <v>6140.1777146199047</v>
      </c>
      <c r="AX66" s="57">
        <f t="shared" si="24"/>
        <v>0</v>
      </c>
      <c r="AZ66" s="57">
        <f t="shared" si="15"/>
        <v>6140.1777146199047</v>
      </c>
      <c r="BA66" s="57">
        <f t="shared" si="18"/>
        <v>0</v>
      </c>
    </row>
    <row r="67" spans="11:53">
      <c r="K67" s="53">
        <f t="shared" si="16"/>
        <v>5</v>
      </c>
      <c r="L67" s="53">
        <f t="shared" si="19"/>
        <v>53</v>
      </c>
      <c r="M67" s="49">
        <f t="shared" si="25"/>
        <v>2155</v>
      </c>
      <c r="N67" s="59">
        <f>Income!$N$6</f>
        <v>1783.75</v>
      </c>
      <c r="O67" s="59">
        <f t="shared" si="6"/>
        <v>3938.75</v>
      </c>
      <c r="P67" s="59">
        <f t="shared" si="21"/>
        <v>-1357.4999999999998</v>
      </c>
      <c r="Q67" s="59">
        <f t="shared" si="7"/>
        <v>0</v>
      </c>
      <c r="R67" s="57">
        <f t="shared" si="17"/>
        <v>1600</v>
      </c>
      <c r="S67" s="59">
        <f t="shared" si="8"/>
        <v>0</v>
      </c>
      <c r="T67" s="59" t="str">
        <f t="shared" si="20"/>
        <v/>
      </c>
      <c r="U67" s="59" t="str">
        <f t="shared" si="9"/>
        <v/>
      </c>
      <c r="V67" s="59">
        <f t="shared" si="22"/>
        <v>0</v>
      </c>
      <c r="W67" s="59">
        <f t="shared" si="26"/>
        <v>4671.1122327173707</v>
      </c>
      <c r="X67" s="59">
        <f t="shared" si="11"/>
        <v>-1357.4999999999998</v>
      </c>
      <c r="AA67" s="59">
        <f t="shared" si="12"/>
        <v>5538.75</v>
      </c>
      <c r="AB67" s="59">
        <f t="shared" si="13"/>
        <v>4671.1122327173707</v>
      </c>
      <c r="AC67" s="57">
        <f t="shared" si="14"/>
        <v>867.63776728262928</v>
      </c>
      <c r="AW67" s="57">
        <f t="shared" si="23"/>
        <v>6271.1122327173707</v>
      </c>
      <c r="AX67" s="57">
        <f t="shared" si="24"/>
        <v>0</v>
      </c>
      <c r="AZ67" s="57">
        <f t="shared" si="15"/>
        <v>6271.1122327173707</v>
      </c>
      <c r="BA67" s="57">
        <f t="shared" si="18"/>
        <v>0</v>
      </c>
    </row>
    <row r="68" spans="11:53">
      <c r="K68" s="54">
        <f t="shared" si="16"/>
        <v>6</v>
      </c>
      <c r="L68" s="54">
        <f t="shared" si="19"/>
        <v>54</v>
      </c>
      <c r="M68" s="66">
        <f t="shared" si="25"/>
        <v>2581.25</v>
      </c>
      <c r="N68" s="67">
        <f>Income!$N$6</f>
        <v>1783.75</v>
      </c>
      <c r="O68" s="67">
        <f t="shared" si="6"/>
        <v>4365</v>
      </c>
      <c r="P68" s="67">
        <f t="shared" si="21"/>
        <v>-1357.4999999999998</v>
      </c>
      <c r="Q68" s="67">
        <f t="shared" si="7"/>
        <v>0</v>
      </c>
      <c r="R68" s="60">
        <f t="shared" si="17"/>
        <v>1700</v>
      </c>
      <c r="S68" s="67">
        <f t="shared" si="8"/>
        <v>0</v>
      </c>
      <c r="T68" s="67" t="str">
        <f t="shared" si="20"/>
        <v/>
      </c>
      <c r="U68" s="67" t="str">
        <f t="shared" si="9"/>
        <v/>
      </c>
      <c r="V68" s="67">
        <f t="shared" si="22"/>
        <v>0</v>
      </c>
      <c r="W68" s="67">
        <f t="shared" si="26"/>
        <v>4702.2529809354864</v>
      </c>
      <c r="X68" s="67">
        <f t="shared" si="11"/>
        <v>-1357.4999999999998</v>
      </c>
      <c r="Y68" s="68"/>
      <c r="Z68" s="68"/>
      <c r="AA68" s="67">
        <f t="shared" si="12"/>
        <v>6065</v>
      </c>
      <c r="AB68" s="67">
        <f t="shared" si="13"/>
        <v>4702.2529809354864</v>
      </c>
      <c r="AC68" s="60">
        <f t="shared" si="14"/>
        <v>1362.7470190645136</v>
      </c>
      <c r="AD68" s="68"/>
      <c r="AW68" s="57">
        <f t="shared" si="23"/>
        <v>6402.2529809354864</v>
      </c>
      <c r="AX68" s="57">
        <f t="shared" si="24"/>
        <v>0</v>
      </c>
      <c r="AZ68" s="57">
        <f t="shared" si="15"/>
        <v>6402.2529809354864</v>
      </c>
      <c r="BA68" s="57">
        <f t="shared" si="18"/>
        <v>0</v>
      </c>
    </row>
    <row r="69" spans="11:53">
      <c r="K69" s="53">
        <f t="shared" si="16"/>
        <v>7</v>
      </c>
      <c r="L69" s="53">
        <f t="shared" si="19"/>
        <v>55</v>
      </c>
      <c r="M69" s="49">
        <f t="shared" si="25"/>
        <v>3007.5</v>
      </c>
      <c r="N69" s="59">
        <f>Income!$N$6</f>
        <v>1783.75</v>
      </c>
      <c r="O69" s="59">
        <f t="shared" si="6"/>
        <v>4791.25</v>
      </c>
      <c r="P69" s="59">
        <f t="shared" si="21"/>
        <v>-1357.4999999999998</v>
      </c>
      <c r="Q69" s="59">
        <f t="shared" si="7"/>
        <v>0</v>
      </c>
      <c r="R69" s="57">
        <f t="shared" si="17"/>
        <v>1800</v>
      </c>
      <c r="S69" s="59">
        <f t="shared" si="8"/>
        <v>0</v>
      </c>
      <c r="T69" s="59" t="str">
        <f t="shared" si="20"/>
        <v/>
      </c>
      <c r="U69" s="59" t="str">
        <f t="shared" si="9"/>
        <v/>
      </c>
      <c r="V69" s="59">
        <f t="shared" si="22"/>
        <v>0</v>
      </c>
      <c r="W69" s="59">
        <f t="shared" si="26"/>
        <v>4733.6013341417229</v>
      </c>
      <c r="X69" s="59">
        <f t="shared" si="11"/>
        <v>-1357.4999999999998</v>
      </c>
      <c r="AA69" s="59">
        <f t="shared" si="12"/>
        <v>6591.25</v>
      </c>
      <c r="AB69" s="59">
        <f t="shared" si="13"/>
        <v>4733.6013341417229</v>
      </c>
      <c r="AC69" s="57">
        <f t="shared" si="14"/>
        <v>1857.6486658582771</v>
      </c>
      <c r="AW69" s="57">
        <f t="shared" si="23"/>
        <v>6533.6013341417229</v>
      </c>
      <c r="AX69" s="57">
        <f t="shared" si="24"/>
        <v>0</v>
      </c>
      <c r="AZ69" s="57">
        <f t="shared" si="15"/>
        <v>6533.6013341417229</v>
      </c>
      <c r="BA69" s="57">
        <f t="shared" si="18"/>
        <v>0</v>
      </c>
    </row>
    <row r="70" spans="11:53">
      <c r="K70" s="53">
        <f t="shared" si="16"/>
        <v>8</v>
      </c>
      <c r="L70" s="53">
        <f t="shared" si="19"/>
        <v>56</v>
      </c>
      <c r="M70" s="49">
        <f t="shared" si="25"/>
        <v>3433.75</v>
      </c>
      <c r="N70" s="59">
        <f>Income!$N$6</f>
        <v>1783.75</v>
      </c>
      <c r="O70" s="59">
        <f t="shared" si="6"/>
        <v>5217.5</v>
      </c>
      <c r="P70" s="59">
        <f t="shared" si="21"/>
        <v>-1357.4999999999998</v>
      </c>
      <c r="Q70" s="59">
        <f t="shared" si="7"/>
        <v>0</v>
      </c>
      <c r="R70" s="57">
        <f t="shared" si="17"/>
        <v>1900</v>
      </c>
      <c r="S70" s="59">
        <f t="shared" si="8"/>
        <v>0</v>
      </c>
      <c r="T70" s="59" t="str">
        <f t="shared" si="20"/>
        <v/>
      </c>
      <c r="U70" s="59" t="str">
        <f t="shared" si="9"/>
        <v/>
      </c>
      <c r="V70" s="59">
        <f t="shared" si="22"/>
        <v>0</v>
      </c>
      <c r="W70" s="59">
        <f t="shared" si="26"/>
        <v>4765.158676369334</v>
      </c>
      <c r="X70" s="59">
        <f t="shared" si="11"/>
        <v>-1357.4999999999998</v>
      </c>
      <c r="AA70" s="59">
        <f t="shared" si="12"/>
        <v>7117.5</v>
      </c>
      <c r="AB70" s="59">
        <f t="shared" si="13"/>
        <v>4765.158676369334</v>
      </c>
      <c r="AC70" s="57">
        <f t="shared" si="14"/>
        <v>2352.341323630666</v>
      </c>
      <c r="AW70" s="57">
        <f t="shared" si="23"/>
        <v>6665.158676369334</v>
      </c>
      <c r="AX70" s="57">
        <f t="shared" si="24"/>
        <v>0</v>
      </c>
      <c r="AZ70" s="57">
        <f t="shared" si="15"/>
        <v>6665.158676369334</v>
      </c>
      <c r="BA70" s="57">
        <f t="shared" si="18"/>
        <v>0</v>
      </c>
    </row>
    <row r="71" spans="11:53">
      <c r="K71" s="53">
        <f t="shared" si="16"/>
        <v>9</v>
      </c>
      <c r="L71" s="53">
        <f t="shared" si="19"/>
        <v>57</v>
      </c>
      <c r="M71" s="49">
        <f t="shared" si="25"/>
        <v>3860</v>
      </c>
      <c r="N71" s="59">
        <f>Income!$N$6</f>
        <v>1783.75</v>
      </c>
      <c r="O71" s="59">
        <f t="shared" si="6"/>
        <v>5643.75</v>
      </c>
      <c r="P71" s="59">
        <f t="shared" si="21"/>
        <v>-1357.4999999999998</v>
      </c>
      <c r="Q71" s="59">
        <f t="shared" si="7"/>
        <v>0</v>
      </c>
      <c r="R71" s="57">
        <f t="shared" si="17"/>
        <v>2000</v>
      </c>
      <c r="S71" s="59">
        <f t="shared" si="8"/>
        <v>0</v>
      </c>
      <c r="T71" s="59" t="str">
        <f t="shared" si="20"/>
        <v/>
      </c>
      <c r="U71" s="59" t="str">
        <f t="shared" si="9"/>
        <v/>
      </c>
      <c r="V71" s="59">
        <f t="shared" si="22"/>
        <v>0</v>
      </c>
      <c r="W71" s="59">
        <f t="shared" si="26"/>
        <v>4796.9264008784621</v>
      </c>
      <c r="X71" s="59">
        <f t="shared" si="11"/>
        <v>-1357.4999999999998</v>
      </c>
      <c r="AA71" s="59">
        <f t="shared" si="12"/>
        <v>7643.75</v>
      </c>
      <c r="AB71" s="59">
        <f t="shared" si="13"/>
        <v>4796.9264008784621</v>
      </c>
      <c r="AC71" s="57">
        <f t="shared" si="14"/>
        <v>2846.8235991215379</v>
      </c>
      <c r="AW71" s="57">
        <f t="shared" si="23"/>
        <v>6796.9264008784621</v>
      </c>
      <c r="AX71" s="57">
        <f t="shared" si="24"/>
        <v>0</v>
      </c>
      <c r="AZ71" s="57">
        <f t="shared" si="15"/>
        <v>6796.9264008784621</v>
      </c>
      <c r="BA71" s="57">
        <f t="shared" si="18"/>
        <v>0</v>
      </c>
    </row>
    <row r="72" spans="11:53">
      <c r="K72" s="53">
        <f t="shared" si="16"/>
        <v>10</v>
      </c>
      <c r="L72" s="53">
        <f t="shared" si="19"/>
        <v>58</v>
      </c>
      <c r="M72" s="49">
        <f t="shared" si="25"/>
        <v>4286.25</v>
      </c>
      <c r="N72" s="59">
        <f>Income!$N$6</f>
        <v>1783.75</v>
      </c>
      <c r="O72" s="59">
        <f t="shared" si="6"/>
        <v>6070</v>
      </c>
      <c r="P72" s="59">
        <f t="shared" si="21"/>
        <v>-1357.4999999999998</v>
      </c>
      <c r="Q72" s="59">
        <f t="shared" si="7"/>
        <v>0</v>
      </c>
      <c r="R72" s="57">
        <f t="shared" si="17"/>
        <v>2100</v>
      </c>
      <c r="S72" s="59">
        <f t="shared" si="8"/>
        <v>0</v>
      </c>
      <c r="T72" s="59" t="str">
        <f t="shared" si="20"/>
        <v/>
      </c>
      <c r="U72" s="59" t="str">
        <f t="shared" si="9"/>
        <v/>
      </c>
      <c r="V72" s="59">
        <f t="shared" si="22"/>
        <v>0</v>
      </c>
      <c r="W72" s="59">
        <f t="shared" si="26"/>
        <v>4828.9059102176516</v>
      </c>
      <c r="X72" s="59">
        <f t="shared" si="11"/>
        <v>-1357.4999999999998</v>
      </c>
      <c r="AA72" s="59">
        <f t="shared" si="12"/>
        <v>8170</v>
      </c>
      <c r="AB72" s="59">
        <f t="shared" si="13"/>
        <v>4828.9059102176516</v>
      </c>
      <c r="AC72" s="57">
        <f t="shared" si="14"/>
        <v>3341.0940897823484</v>
      </c>
      <c r="AW72" s="57">
        <f t="shared" si="23"/>
        <v>6928.9059102176516</v>
      </c>
      <c r="AX72" s="57">
        <f t="shared" si="24"/>
        <v>0</v>
      </c>
      <c r="AZ72" s="57">
        <f t="shared" si="15"/>
        <v>6928.9059102176516</v>
      </c>
      <c r="BA72" s="57">
        <f t="shared" si="18"/>
        <v>0</v>
      </c>
    </row>
    <row r="73" spans="11:53">
      <c r="K73" s="53">
        <f t="shared" si="16"/>
        <v>11</v>
      </c>
      <c r="L73" s="53">
        <f t="shared" si="19"/>
        <v>59</v>
      </c>
      <c r="M73" s="49">
        <f t="shared" si="25"/>
        <v>4712.5</v>
      </c>
      <c r="N73" s="59">
        <f>Income!$N$6</f>
        <v>1783.75</v>
      </c>
      <c r="O73" s="59">
        <f t="shared" si="6"/>
        <v>6496.25</v>
      </c>
      <c r="P73" s="59">
        <f t="shared" si="21"/>
        <v>-1357.4999999999998</v>
      </c>
      <c r="Q73" s="59">
        <f t="shared" si="7"/>
        <v>0</v>
      </c>
      <c r="R73" s="57">
        <f t="shared" si="17"/>
        <v>2200</v>
      </c>
      <c r="S73" s="59">
        <f t="shared" si="8"/>
        <v>0</v>
      </c>
      <c r="T73" s="59" t="str">
        <f t="shared" si="20"/>
        <v/>
      </c>
      <c r="U73" s="59" t="str">
        <f t="shared" si="9"/>
        <v/>
      </c>
      <c r="V73" s="59">
        <f t="shared" si="22"/>
        <v>0</v>
      </c>
      <c r="W73" s="59">
        <f t="shared" si="26"/>
        <v>4861.0986162857689</v>
      </c>
      <c r="X73" s="59">
        <f t="shared" si="11"/>
        <v>-1357.4999999999998</v>
      </c>
      <c r="AA73" s="59">
        <f t="shared" si="12"/>
        <v>8696.25</v>
      </c>
      <c r="AB73" s="59">
        <f t="shared" si="13"/>
        <v>4861.0986162857689</v>
      </c>
      <c r="AC73" s="57">
        <f t="shared" si="14"/>
        <v>3835.1513837142311</v>
      </c>
      <c r="AW73" s="57">
        <f t="shared" si="23"/>
        <v>7061.0986162857689</v>
      </c>
      <c r="AX73" s="57">
        <f t="shared" si="24"/>
        <v>0</v>
      </c>
      <c r="AZ73" s="57">
        <f t="shared" si="15"/>
        <v>7061.0986162857689</v>
      </c>
      <c r="BA73" s="57">
        <f t="shared" si="18"/>
        <v>0</v>
      </c>
    </row>
    <row r="74" spans="11:53">
      <c r="K74" s="53">
        <f t="shared" si="16"/>
        <v>12</v>
      </c>
      <c r="L74" s="53">
        <f t="shared" si="19"/>
        <v>60</v>
      </c>
      <c r="M74" s="49">
        <f t="shared" si="25"/>
        <v>5138.75</v>
      </c>
      <c r="N74" s="59">
        <f>Income!$N$6</f>
        <v>1783.75</v>
      </c>
      <c r="O74" s="59">
        <f t="shared" si="6"/>
        <v>6922.5</v>
      </c>
      <c r="P74" s="59">
        <f t="shared" si="21"/>
        <v>-1357.4999999999998</v>
      </c>
      <c r="Q74" s="59">
        <f t="shared" si="7"/>
        <v>0</v>
      </c>
      <c r="R74" s="57">
        <f t="shared" si="17"/>
        <v>2300</v>
      </c>
      <c r="S74" s="59">
        <f t="shared" si="8"/>
        <v>0</v>
      </c>
      <c r="T74" s="59" t="str">
        <f t="shared" si="20"/>
        <v/>
      </c>
      <c r="U74" s="59" t="str">
        <f t="shared" si="9"/>
        <v/>
      </c>
      <c r="V74" s="59">
        <f t="shared" si="22"/>
        <v>0</v>
      </c>
      <c r="W74" s="59">
        <f t="shared" si="26"/>
        <v>4893.5059403943405</v>
      </c>
      <c r="X74" s="59">
        <f t="shared" si="11"/>
        <v>-1357.4999999999998</v>
      </c>
      <c r="AA74" s="59">
        <f t="shared" si="12"/>
        <v>9222.5</v>
      </c>
      <c r="AB74" s="59">
        <f t="shared" si="13"/>
        <v>4893.5059403943405</v>
      </c>
      <c r="AC74" s="57">
        <f t="shared" si="14"/>
        <v>4328.9940596056595</v>
      </c>
      <c r="AW74" s="57">
        <f t="shared" si="23"/>
        <v>7193.5059403943405</v>
      </c>
      <c r="AX74" s="57">
        <f t="shared" si="24"/>
        <v>0</v>
      </c>
      <c r="AZ74" s="57">
        <f t="shared" si="15"/>
        <v>7193.5059403943405</v>
      </c>
      <c r="BA74" s="57">
        <f t="shared" si="18"/>
        <v>0</v>
      </c>
    </row>
    <row r="75" spans="11:53">
      <c r="N75" s="59"/>
      <c r="O75" s="59"/>
      <c r="Q75" s="59"/>
      <c r="S75" s="59"/>
      <c r="T75" s="59"/>
      <c r="U75" s="59"/>
      <c r="V75" s="59"/>
      <c r="W75" s="59"/>
      <c r="AZ75" s="57">
        <f t="shared" si="15"/>
        <v>0</v>
      </c>
      <c r="BA75" s="57">
        <f t="shared" si="18"/>
        <v>0</v>
      </c>
    </row>
    <row r="76" spans="11:53">
      <c r="N76" s="59"/>
      <c r="O76" s="59"/>
      <c r="Q76" s="59"/>
      <c r="S76" s="59"/>
      <c r="T76" s="59"/>
      <c r="U76" s="59"/>
      <c r="V76" s="59"/>
      <c r="W76" s="59"/>
    </row>
    <row r="113" spans="10:24">
      <c r="J113" s="65">
        <f>K4*12</f>
        <v>5115.0000000000027</v>
      </c>
      <c r="N113" t="s">
        <v>568</v>
      </c>
    </row>
    <row r="115" spans="10:24">
      <c r="K115" s="65">
        <f>-List!I1</f>
        <v>-2496.5400000000009</v>
      </c>
      <c r="L115" s="65"/>
      <c r="M115" s="49"/>
      <c r="N115" t="s">
        <v>569</v>
      </c>
    </row>
    <row r="116" spans="10:24">
      <c r="J116" s="59">
        <v>95</v>
      </c>
      <c r="K116" s="59">
        <f>-12*J116</f>
        <v>-1140</v>
      </c>
      <c r="L116" s="59"/>
      <c r="M116" s="57"/>
      <c r="N116" t="s">
        <v>571</v>
      </c>
      <c r="X116" s="43"/>
    </row>
    <row r="117" spans="10:24">
      <c r="X117" s="43"/>
    </row>
    <row r="118" spans="10:24">
      <c r="K118" s="65">
        <f>$J$113+K115+K116</f>
        <v>1478.4600000000019</v>
      </c>
      <c r="L118" s="65"/>
      <c r="M118" s="49"/>
      <c r="N118" t="s">
        <v>570</v>
      </c>
    </row>
    <row r="120" spans="10:24">
      <c r="J120" s="65">
        <f>$J$113</f>
        <v>5115.0000000000027</v>
      </c>
      <c r="N120" t="s">
        <v>572</v>
      </c>
    </row>
    <row r="121" spans="10:24">
      <c r="N121" t="s">
        <v>588</v>
      </c>
    </row>
    <row r="122" spans="10:24">
      <c r="K122" s="59">
        <f>-$J$116*6</f>
        <v>-570</v>
      </c>
      <c r="L122" s="59"/>
      <c r="M122" s="57"/>
      <c r="N122" t="s">
        <v>573</v>
      </c>
    </row>
    <row r="123" spans="10:24">
      <c r="K123" s="59">
        <f>-$I$26*1</f>
        <v>0</v>
      </c>
      <c r="L123" s="59"/>
      <c r="M123" s="57"/>
      <c r="N123" t="s">
        <v>574</v>
      </c>
    </row>
    <row r="125" spans="10:24">
      <c r="K125" s="65">
        <f>(K118+J120)+K122+K123</f>
        <v>6023.4600000000046</v>
      </c>
      <c r="L125" s="65"/>
      <c r="M125" s="49"/>
      <c r="N125" t="s">
        <v>575</v>
      </c>
    </row>
    <row r="127" spans="10:24">
      <c r="K127" s="65">
        <f>J113</f>
        <v>5115.0000000000027</v>
      </c>
      <c r="L127" s="65"/>
      <c r="M127" s="49"/>
      <c r="N127" t="s">
        <v>576</v>
      </c>
    </row>
    <row r="129" spans="11:14">
      <c r="K129" s="59">
        <f>-I26*2</f>
        <v>0</v>
      </c>
      <c r="L129" s="59"/>
      <c r="M129" s="57"/>
      <c r="N129" t="s">
        <v>577</v>
      </c>
    </row>
    <row r="131" spans="11:14">
      <c r="K131" s="65">
        <f>K125+K127+K129</f>
        <v>11138.460000000006</v>
      </c>
      <c r="L131" s="65"/>
      <c r="M131" s="49"/>
      <c r="N131" t="s">
        <v>578</v>
      </c>
    </row>
    <row r="133" spans="11:14">
      <c r="K133" s="65">
        <f>J113</f>
        <v>5115.0000000000027</v>
      </c>
      <c r="L133" s="65"/>
      <c r="M133" s="49"/>
      <c r="N133" t="s">
        <v>580</v>
      </c>
    </row>
    <row r="135" spans="11:14">
      <c r="K135" s="59">
        <f>-I26*2</f>
        <v>0</v>
      </c>
      <c r="L135" s="59"/>
      <c r="M135" s="57"/>
      <c r="N135" t="s">
        <v>581</v>
      </c>
    </row>
    <row r="137" spans="11:14">
      <c r="K137" s="65">
        <f>SUM(K131:K135)</f>
        <v>16253.46000000001</v>
      </c>
      <c r="L137" s="65"/>
      <c r="M137" s="49"/>
      <c r="N137" t="s">
        <v>582</v>
      </c>
    </row>
    <row r="139" spans="11:14">
      <c r="K139" s="65">
        <f>J113</f>
        <v>5115.0000000000027</v>
      </c>
      <c r="L139" s="65"/>
      <c r="M139" s="49"/>
      <c r="N139" t="s">
        <v>584</v>
      </c>
    </row>
    <row r="141" spans="11:14">
      <c r="K141" s="59">
        <f>-I26*1</f>
        <v>0</v>
      </c>
      <c r="L141" s="59"/>
      <c r="M141" s="57"/>
      <c r="N141" t="s">
        <v>585</v>
      </c>
    </row>
    <row r="143" spans="11:14">
      <c r="K143" s="65">
        <f>SUM(K137:K141)</f>
        <v>21368.460000000014</v>
      </c>
      <c r="L143" s="65"/>
      <c r="M143" s="49"/>
      <c r="N143" t="s">
        <v>586</v>
      </c>
    </row>
  </sheetData>
  <hyperlinks>
    <hyperlink ref="E9" r:id="rId1" display="https://www.campusedge-apartments.com/" xr:uid="{F0C35E1C-7FD3-43DC-A730-E09D3209F2BD}"/>
    <hyperlink ref="D17" r:id="rId2" display="https://macombrentals.com/" xr:uid="{0A1F4DB9-A992-4011-BA51-38D12E366713}"/>
  </hyperlinks>
  <pageMargins left="0.7" right="0.7" top="0.75" bottom="0.75" header="0.3" footer="0.3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0228-F93A-4E77-AE0D-CE9100F38531}">
  <dimension ref="A1:O15"/>
  <sheetViews>
    <sheetView workbookViewId="0">
      <selection activeCell="B19" sqref="B19"/>
    </sheetView>
  </sheetViews>
  <sheetFormatPr defaultRowHeight="14"/>
  <cols>
    <col min="2" max="2" width="7.25" style="53" customWidth="1"/>
    <col min="3" max="3" width="8.6640625" style="53"/>
    <col min="4" max="4" width="10.33203125" bestFit="1" customWidth="1"/>
    <col min="12" max="12" width="13.75" bestFit="1" customWidth="1"/>
    <col min="13" max="13" width="10.33203125" bestFit="1" customWidth="1"/>
    <col min="14" max="14" width="13.75" customWidth="1"/>
    <col min="15" max="15" width="10.33203125" bestFit="1" customWidth="1"/>
  </cols>
  <sheetData>
    <row r="1" spans="1:15">
      <c r="B1" s="53" t="s">
        <v>488</v>
      </c>
      <c r="C1" s="53" t="s">
        <v>489</v>
      </c>
      <c r="D1" t="s">
        <v>490</v>
      </c>
      <c r="E1" t="s">
        <v>491</v>
      </c>
      <c r="F1" t="s">
        <v>492</v>
      </c>
      <c r="G1" t="s">
        <v>493</v>
      </c>
      <c r="H1" t="s">
        <v>494</v>
      </c>
      <c r="J1" t="s">
        <v>495</v>
      </c>
      <c r="K1" t="s">
        <v>498</v>
      </c>
      <c r="L1" t="s">
        <v>497</v>
      </c>
      <c r="N1" t="s">
        <v>525</v>
      </c>
    </row>
    <row r="2" spans="1:15">
      <c r="E2" s="52">
        <v>7.6499999999999999E-2</v>
      </c>
      <c r="F2" s="52">
        <v>0.05</v>
      </c>
      <c r="G2" s="52">
        <f>$F$15</f>
        <v>0.06</v>
      </c>
      <c r="H2" s="52">
        <v>0.1</v>
      </c>
      <c r="M2" s="57"/>
    </row>
    <row r="3" spans="1:15">
      <c r="A3" t="s">
        <v>487</v>
      </c>
      <c r="B3" s="54">
        <f>SIU!E3</f>
        <v>20</v>
      </c>
      <c r="C3" s="55">
        <v>15</v>
      </c>
      <c r="D3" s="49">
        <f>B3*C3</f>
        <v>300</v>
      </c>
      <c r="E3" s="49">
        <f t="shared" ref="E3:H4" si="0">-$D3*E$2</f>
        <v>-22.95</v>
      </c>
      <c r="F3" s="49">
        <f t="shared" si="0"/>
        <v>-15</v>
      </c>
      <c r="G3" s="49">
        <f t="shared" si="0"/>
        <v>-18</v>
      </c>
      <c r="H3" s="49">
        <f t="shared" si="0"/>
        <v>-30</v>
      </c>
      <c r="J3" s="49">
        <f>SUM(D3:H3)</f>
        <v>214.05</v>
      </c>
      <c r="K3">
        <v>50</v>
      </c>
      <c r="L3" s="49">
        <f>J3*K3</f>
        <v>10702.5</v>
      </c>
      <c r="M3" s="49"/>
      <c r="N3" s="49">
        <f>L3/12</f>
        <v>891.875</v>
      </c>
      <c r="O3" s="49"/>
    </row>
    <row r="4" spans="1:15">
      <c r="A4" t="s">
        <v>496</v>
      </c>
      <c r="B4" s="54">
        <f>SIU!E4</f>
        <v>20</v>
      </c>
      <c r="C4" s="55">
        <v>15</v>
      </c>
      <c r="D4" s="49">
        <f>B4*C4</f>
        <v>300</v>
      </c>
      <c r="E4" s="49">
        <f t="shared" si="0"/>
        <v>-22.95</v>
      </c>
      <c r="F4" s="49">
        <f t="shared" si="0"/>
        <v>-15</v>
      </c>
      <c r="G4" s="49">
        <f t="shared" si="0"/>
        <v>-18</v>
      </c>
      <c r="H4" s="49">
        <f t="shared" si="0"/>
        <v>-30</v>
      </c>
      <c r="J4" s="49">
        <f>SUM(D4:H4)</f>
        <v>214.05</v>
      </c>
      <c r="K4">
        <v>50</v>
      </c>
      <c r="L4" s="49">
        <f>J4*K4</f>
        <v>10702.5</v>
      </c>
      <c r="M4" s="49"/>
      <c r="N4" s="49">
        <f>L4/12</f>
        <v>891.875</v>
      </c>
      <c r="O4" s="49"/>
    </row>
    <row r="5" spans="1:15">
      <c r="J5" s="49"/>
    </row>
    <row r="6" spans="1:15" ht="18">
      <c r="D6" s="49">
        <f>K6*(D3+D4)</f>
        <v>30000</v>
      </c>
      <c r="E6" t="s">
        <v>554</v>
      </c>
      <c r="J6" s="49">
        <f>J3+J4</f>
        <v>428.1</v>
      </c>
      <c r="K6">
        <v>50</v>
      </c>
      <c r="L6" s="56">
        <f>J6*K6</f>
        <v>21405</v>
      </c>
      <c r="M6" s="49"/>
      <c r="N6" s="62">
        <f>L6/12</f>
        <v>1783.75</v>
      </c>
    </row>
    <row r="7" spans="1:15">
      <c r="A7" s="58" t="s">
        <v>528</v>
      </c>
    </row>
    <row r="8" spans="1:15">
      <c r="B8" s="43" t="s">
        <v>529</v>
      </c>
    </row>
    <row r="9" spans="1:15">
      <c r="B9" s="43" t="s">
        <v>527</v>
      </c>
    </row>
    <row r="10" spans="1:15">
      <c r="N10" s="57"/>
    </row>
    <row r="11" spans="1:15">
      <c r="C11" s="53" t="s">
        <v>556</v>
      </c>
    </row>
    <row r="12" spans="1:15">
      <c r="L12" s="49"/>
      <c r="M12" s="49"/>
      <c r="N12" s="49"/>
    </row>
    <row r="13" spans="1:15">
      <c r="C13" s="53" t="s">
        <v>555</v>
      </c>
      <c r="D13" t="s">
        <v>557</v>
      </c>
      <c r="F13" s="57">
        <v>1800</v>
      </c>
      <c r="G13" t="s">
        <v>558</v>
      </c>
    </row>
    <row r="14" spans="1:15">
      <c r="N14" s="49"/>
    </row>
    <row r="15" spans="1:15">
      <c r="C15" s="53" t="s">
        <v>560</v>
      </c>
      <c r="F15" s="52">
        <f>F13/D6</f>
        <v>0.06</v>
      </c>
      <c r="G15" t="s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B337-CF37-4A93-ADD5-0929FEFD4ABC}">
  <dimension ref="A1:BA143"/>
  <sheetViews>
    <sheetView topLeftCell="N56" workbookViewId="0">
      <selection activeCell="AC75" sqref="AC75"/>
    </sheetView>
  </sheetViews>
  <sheetFormatPr defaultRowHeight="14"/>
  <cols>
    <col min="1" max="1" width="19.4140625" customWidth="1"/>
    <col min="2" max="2" width="10" customWidth="1"/>
    <col min="5" max="5" width="10.5" customWidth="1"/>
    <col min="6" max="6" width="9.25" customWidth="1"/>
    <col min="9" max="9" width="4.08203125" customWidth="1"/>
    <col min="10" max="10" width="9.33203125" style="53" customWidth="1"/>
    <col min="11" max="11" width="10.9140625" style="53" customWidth="1"/>
    <col min="12" max="12" width="7.1640625" style="53" customWidth="1"/>
    <col min="13" max="13" width="11.6640625" customWidth="1"/>
    <col min="15" max="15" width="9.33203125" customWidth="1"/>
    <col min="20" max="21" width="7.5" customWidth="1"/>
    <col min="23" max="23" width="11.1640625" customWidth="1"/>
  </cols>
  <sheetData>
    <row r="1" spans="1:53" ht="16" thickBot="1">
      <c r="A1" s="71"/>
      <c r="B1" s="72">
        <f>$AC$68</f>
        <v>-29751.5</v>
      </c>
      <c r="C1" s="73" t="s">
        <v>625</v>
      </c>
      <c r="D1" s="72"/>
      <c r="E1" s="72">
        <f>$AC$74</f>
        <v>-21149</v>
      </c>
      <c r="F1" s="73" t="s">
        <v>626</v>
      </c>
      <c r="G1" s="73"/>
      <c r="H1" s="69">
        <f>N11</f>
        <v>-700</v>
      </c>
      <c r="I1" s="70" t="s">
        <v>627</v>
      </c>
      <c r="J1" s="74"/>
      <c r="K1" s="65">
        <f>Income!N6</f>
        <v>1783.75</v>
      </c>
      <c r="L1" t="s">
        <v>565</v>
      </c>
      <c r="M1" s="49"/>
    </row>
    <row r="2" spans="1:53" ht="18.5" thickBot="1">
      <c r="A2" s="58" t="s">
        <v>530</v>
      </c>
      <c r="B2" s="58" t="s">
        <v>522</v>
      </c>
      <c r="C2" s="58" t="s">
        <v>523</v>
      </c>
      <c r="E2" s="56">
        <f>SUM(C3:C50)</f>
        <v>449.99999999999994</v>
      </c>
      <c r="F2" t="s">
        <v>638</v>
      </c>
      <c r="K2" s="59">
        <f>-E2</f>
        <v>-449.99999999999994</v>
      </c>
      <c r="L2" t="s">
        <v>566</v>
      </c>
      <c r="M2" s="57"/>
    </row>
    <row r="3" spans="1:53">
      <c r="A3" t="s">
        <v>499</v>
      </c>
      <c r="B3" s="57"/>
      <c r="C3" s="60"/>
      <c r="E3" s="80">
        <v>20</v>
      </c>
      <c r="F3" s="81" t="s">
        <v>628</v>
      </c>
      <c r="H3" s="53" t="s">
        <v>637</v>
      </c>
      <c r="L3"/>
    </row>
    <row r="4" spans="1:53" ht="14.5" thickBot="1">
      <c r="A4" t="s">
        <v>500</v>
      </c>
      <c r="B4" s="57"/>
      <c r="C4" s="60">
        <v>0</v>
      </c>
      <c r="E4" s="82">
        <v>20</v>
      </c>
      <c r="F4" s="83" t="s">
        <v>629</v>
      </c>
      <c r="H4" s="76">
        <v>0.08</v>
      </c>
      <c r="K4" s="65">
        <f>K1+K2</f>
        <v>1333.75</v>
      </c>
      <c r="L4" t="s">
        <v>567</v>
      </c>
      <c r="M4" s="49"/>
    </row>
    <row r="5" spans="1:53">
      <c r="A5" t="s">
        <v>501</v>
      </c>
      <c r="B5" s="57"/>
      <c r="C5" s="60">
        <v>0</v>
      </c>
    </row>
    <row r="6" spans="1:53">
      <c r="A6" t="s">
        <v>502</v>
      </c>
      <c r="B6" s="57"/>
      <c r="C6" s="57">
        <v>20</v>
      </c>
      <c r="E6" s="58" t="s">
        <v>635</v>
      </c>
      <c r="F6" s="75"/>
      <c r="G6" s="58"/>
      <c r="H6" s="58"/>
      <c r="M6" s="53" t="s">
        <v>589</v>
      </c>
      <c r="N6" s="57">
        <f>$C$3</f>
        <v>0</v>
      </c>
      <c r="O6" t="s">
        <v>485</v>
      </c>
      <c r="Q6" s="57"/>
    </row>
    <row r="7" spans="1:53">
      <c r="A7" t="s">
        <v>504</v>
      </c>
      <c r="B7" s="57"/>
      <c r="C7" s="49">
        <f>B7/12</f>
        <v>0</v>
      </c>
      <c r="E7" s="58" t="s">
        <v>605</v>
      </c>
      <c r="F7" s="75"/>
      <c r="G7" s="58"/>
      <c r="H7" s="58"/>
      <c r="N7" s="57">
        <v>200</v>
      </c>
      <c r="O7" t="s">
        <v>594</v>
      </c>
      <c r="Q7" s="57"/>
      <c r="S7" s="57"/>
      <c r="T7" s="57"/>
      <c r="U7" s="57"/>
      <c r="V7" s="57"/>
      <c r="W7" s="57"/>
    </row>
    <row r="8" spans="1:53">
      <c r="A8" s="77" t="s">
        <v>503</v>
      </c>
      <c r="B8" s="78">
        <v>0</v>
      </c>
      <c r="C8" s="79">
        <f>B8/12</f>
        <v>0</v>
      </c>
      <c r="E8" s="58" t="s">
        <v>636</v>
      </c>
      <c r="F8" s="75"/>
      <c r="G8" s="58"/>
      <c r="H8" s="58"/>
      <c r="N8" s="57">
        <v>300</v>
      </c>
      <c r="O8" t="s">
        <v>590</v>
      </c>
      <c r="Q8" s="57"/>
      <c r="S8" s="57"/>
      <c r="T8" s="57"/>
      <c r="U8" s="57"/>
      <c r="V8" s="57"/>
      <c r="W8" s="57"/>
    </row>
    <row r="9" spans="1:53">
      <c r="A9" s="77" t="s">
        <v>505</v>
      </c>
      <c r="B9" s="78">
        <v>0</v>
      </c>
      <c r="C9" s="79">
        <f>B9/12</f>
        <v>0</v>
      </c>
      <c r="E9" s="61" t="s">
        <v>606</v>
      </c>
      <c r="F9" s="57"/>
      <c r="N9" s="57">
        <v>150</v>
      </c>
      <c r="O9" t="s">
        <v>591</v>
      </c>
      <c r="Q9" s="57"/>
      <c r="S9" s="57"/>
      <c r="T9" s="57"/>
      <c r="U9" s="57"/>
      <c r="V9" s="57"/>
      <c r="W9" s="57"/>
    </row>
    <row r="10" spans="1:53">
      <c r="A10" t="s">
        <v>510</v>
      </c>
      <c r="B10" s="57"/>
      <c r="C10" s="49"/>
      <c r="E10" t="s">
        <v>607</v>
      </c>
      <c r="G10" t="s">
        <v>608</v>
      </c>
      <c r="N10" s="57">
        <v>50</v>
      </c>
      <c r="O10" t="s">
        <v>592</v>
      </c>
      <c r="Q10" s="57"/>
      <c r="S10" s="57"/>
      <c r="T10" s="57"/>
      <c r="U10" s="57"/>
      <c r="V10" s="57"/>
      <c r="W10" s="57"/>
    </row>
    <row r="11" spans="1:53">
      <c r="A11" t="s">
        <v>599</v>
      </c>
      <c r="C11" s="57">
        <v>25</v>
      </c>
      <c r="N11" s="57">
        <f>-SUM(N5:N10)</f>
        <v>-700</v>
      </c>
      <c r="O11" t="s">
        <v>593</v>
      </c>
      <c r="Q11" s="57"/>
      <c r="S11" s="57"/>
      <c r="T11" s="57"/>
      <c r="U11" s="57"/>
      <c r="V11" s="57"/>
      <c r="W11" s="57"/>
    </row>
    <row r="12" spans="1:53">
      <c r="A12" s="77" t="s">
        <v>507</v>
      </c>
      <c r="B12" s="78">
        <v>0</v>
      </c>
      <c r="C12" s="79">
        <f>B12/12</f>
        <v>0</v>
      </c>
      <c r="S12" s="57"/>
      <c r="T12" s="57"/>
      <c r="U12" s="57"/>
      <c r="V12" s="57"/>
      <c r="W12" s="57"/>
    </row>
    <row r="13" spans="1:53" ht="28">
      <c r="A13" t="s">
        <v>508</v>
      </c>
      <c r="C13" s="57"/>
      <c r="J13" s="53" t="s">
        <v>622</v>
      </c>
      <c r="K13" s="53" t="s">
        <v>621</v>
      </c>
      <c r="L13" s="64" t="s">
        <v>623</v>
      </c>
      <c r="M13" t="s">
        <v>616</v>
      </c>
      <c r="N13" t="s">
        <v>595</v>
      </c>
      <c r="O13" s="63" t="s">
        <v>632</v>
      </c>
      <c r="Q13" s="63" t="s">
        <v>633</v>
      </c>
      <c r="S13" t="s">
        <v>618</v>
      </c>
      <c r="T13" s="63" t="s">
        <v>630</v>
      </c>
      <c r="U13" s="63" t="s">
        <v>619</v>
      </c>
      <c r="V13" s="53" t="s">
        <v>613</v>
      </c>
      <c r="W13" s="64" t="s">
        <v>620</v>
      </c>
      <c r="X13" s="53" t="s">
        <v>523</v>
      </c>
      <c r="Y13" s="53" t="s">
        <v>596</v>
      </c>
      <c r="Z13" s="64" t="s">
        <v>640</v>
      </c>
      <c r="AA13" s="53" t="s">
        <v>624</v>
      </c>
      <c r="AB13" t="s">
        <v>639</v>
      </c>
      <c r="AC13" s="64" t="s">
        <v>634</v>
      </c>
      <c r="AW13" t="s">
        <v>603</v>
      </c>
    </row>
    <row r="14" spans="1:53">
      <c r="A14" t="s">
        <v>509</v>
      </c>
      <c r="C14" s="57"/>
      <c r="D14" t="s">
        <v>609</v>
      </c>
      <c r="M14" s="57"/>
      <c r="P14" t="s">
        <v>617</v>
      </c>
      <c r="R14" t="s">
        <v>602</v>
      </c>
      <c r="S14" s="57" t="s">
        <v>514</v>
      </c>
      <c r="T14" s="57"/>
      <c r="U14" s="57"/>
      <c r="V14" s="57">
        <v>0</v>
      </c>
      <c r="W14" s="57"/>
      <c r="AB14" s="57"/>
      <c r="AW14" t="s">
        <v>602</v>
      </c>
      <c r="AX14" t="s">
        <v>613</v>
      </c>
      <c r="AZ14" t="s">
        <v>614</v>
      </c>
      <c r="BA14" t="s">
        <v>615</v>
      </c>
    </row>
    <row r="15" spans="1:53">
      <c r="A15" t="s">
        <v>511</v>
      </c>
      <c r="C15" s="57">
        <v>50</v>
      </c>
      <c r="D15" t="s">
        <v>631</v>
      </c>
      <c r="J15" s="53">
        <v>1</v>
      </c>
      <c r="K15" s="53">
        <v>1</v>
      </c>
      <c r="L15" s="53">
        <v>1</v>
      </c>
      <c r="M15" s="57">
        <v>0</v>
      </c>
      <c r="N15" s="59">
        <f>Income!$N$6</f>
        <v>1783.75</v>
      </c>
      <c r="O15" s="59">
        <f>M15+N15</f>
        <v>1783.75</v>
      </c>
      <c r="P15" s="59">
        <f t="shared" ref="P15:P74" si="0">SUM(X15:Z15)</f>
        <v>-13903</v>
      </c>
      <c r="Q15" s="59">
        <f>IF((O15+P15)&lt;0,(O15+P15),0)</f>
        <v>-12119.25</v>
      </c>
      <c r="R15" s="57">
        <f>$C$18</f>
        <v>100</v>
      </c>
      <c r="S15" s="59">
        <f>IF(Q15=0,0,IF(R15&gt;-Q15,-Q15,R15))</f>
        <v>100</v>
      </c>
      <c r="T15" s="59" t="str">
        <f t="shared" ref="T15:T32" si="1">IF(R15&lt;-Q15,"y","")</f>
        <v>y</v>
      </c>
      <c r="U15" s="59" t="str">
        <f>IF(Y15=-4200,"y","")</f>
        <v/>
      </c>
      <c r="V15" s="59">
        <f t="shared" ref="V15:V74" si="2">IF(AND(T15="y",U15="y"),-Y15,0)</f>
        <v>0</v>
      </c>
      <c r="W15" s="59">
        <f>V15</f>
        <v>0</v>
      </c>
      <c r="X15" s="59">
        <f>-$E$2</f>
        <v>-449.99999999999994</v>
      </c>
      <c r="Y15" s="59">
        <v>-13453</v>
      </c>
      <c r="Z15" s="59"/>
      <c r="AA15" s="59">
        <f>O15+R15</f>
        <v>1883.75</v>
      </c>
      <c r="AB15" s="59">
        <f>W15</f>
        <v>0</v>
      </c>
      <c r="AC15" s="57">
        <f>AA15-AB15</f>
        <v>1883.75</v>
      </c>
      <c r="AW15" s="57">
        <f t="shared" ref="AW15:AW74" si="3">AB15+R15</f>
        <v>100</v>
      </c>
      <c r="AX15" s="57">
        <f t="shared" ref="AX15:AX74" si="4">IF(AW15&gt;0,0,-Y15)</f>
        <v>0</v>
      </c>
      <c r="AZ15" s="57">
        <f>AW15+AX15</f>
        <v>100</v>
      </c>
      <c r="BA15" s="57">
        <f>AX15</f>
        <v>0</v>
      </c>
    </row>
    <row r="16" spans="1:53">
      <c r="A16" t="s">
        <v>512</v>
      </c>
      <c r="C16" s="57">
        <v>30</v>
      </c>
      <c r="K16" s="53">
        <f>K15+1</f>
        <v>2</v>
      </c>
      <c r="L16" s="53">
        <f>L15+1</f>
        <v>2</v>
      </c>
      <c r="M16" s="49">
        <f t="shared" ref="M16:M74" si="5">M15+N15+S15+V15+P15</f>
        <v>-12019.25</v>
      </c>
      <c r="N16" s="59">
        <f>Income!$N$6</f>
        <v>1783.75</v>
      </c>
      <c r="O16" s="59">
        <f t="shared" ref="O16:O74" si="6">M16+N16</f>
        <v>-10235.5</v>
      </c>
      <c r="P16" s="59">
        <f t="shared" si="0"/>
        <v>-449.99999999999994</v>
      </c>
      <c r="Q16" s="59">
        <f t="shared" ref="Q16:Q74" si="7">IF((O16+P16)&lt;0,(O16+P16),0)</f>
        <v>-10685.5</v>
      </c>
      <c r="R16" s="57">
        <f>R15+$C$18-S15</f>
        <v>100</v>
      </c>
      <c r="S16" s="59">
        <f t="shared" ref="S16:S74" si="8">IF(Q16=0,0,IF(R16&gt;-Q16,-Q16,R16))</f>
        <v>100</v>
      </c>
      <c r="T16" s="59" t="str">
        <f t="shared" si="1"/>
        <v>y</v>
      </c>
      <c r="U16" s="59" t="str">
        <f t="shared" ref="U16:U74" si="9">IF(Y16=-4200,"y","")</f>
        <v/>
      </c>
      <c r="V16" s="59">
        <f t="shared" si="2"/>
        <v>0</v>
      </c>
      <c r="W16" s="59">
        <f t="shared" ref="W16:W74" si="10">(W15*(1+$H$4/12)+V16)</f>
        <v>0</v>
      </c>
      <c r="X16" s="59">
        <f t="shared" ref="X16:X74" si="11">-$E$2</f>
        <v>-449.99999999999994</v>
      </c>
      <c r="Y16" s="59"/>
      <c r="Z16" s="59"/>
      <c r="AA16" s="59">
        <f t="shared" ref="AA16:AA74" si="12">O16+R16</f>
        <v>-10135.5</v>
      </c>
      <c r="AB16" s="59">
        <f t="shared" ref="AB16:AB74" si="13">W16</f>
        <v>0</v>
      </c>
      <c r="AC16" s="57">
        <f t="shared" ref="AC16:AC74" si="14">AA16-AB16</f>
        <v>-10135.5</v>
      </c>
      <c r="AW16" s="57">
        <f t="shared" si="3"/>
        <v>100</v>
      </c>
      <c r="AX16" s="57">
        <f t="shared" si="4"/>
        <v>0</v>
      </c>
      <c r="AZ16" s="57">
        <f t="shared" ref="AZ16:AZ75" si="15">AW16+AX16</f>
        <v>100</v>
      </c>
      <c r="BA16" s="57">
        <f>BA15+AX16</f>
        <v>0</v>
      </c>
    </row>
    <row r="17" spans="1:53">
      <c r="A17" t="s">
        <v>513</v>
      </c>
      <c r="C17" s="57">
        <v>50</v>
      </c>
      <c r="D17" s="61" t="s">
        <v>611</v>
      </c>
      <c r="K17" s="53">
        <f t="shared" ref="K17:L32" si="16">K16+1</f>
        <v>3</v>
      </c>
      <c r="L17" s="53">
        <f t="shared" si="16"/>
        <v>3</v>
      </c>
      <c r="M17" s="49">
        <f t="shared" si="5"/>
        <v>-10585.5</v>
      </c>
      <c r="N17" s="59">
        <f>Income!$N$6</f>
        <v>1783.75</v>
      </c>
      <c r="O17" s="59">
        <f t="shared" si="6"/>
        <v>-8801.75</v>
      </c>
      <c r="P17" s="59">
        <f t="shared" si="0"/>
        <v>-449.99999999999994</v>
      </c>
      <c r="Q17" s="59">
        <f t="shared" si="7"/>
        <v>-9251.75</v>
      </c>
      <c r="R17" s="57">
        <f t="shared" ref="R17:R74" si="17">R16+$C$18-S16</f>
        <v>100</v>
      </c>
      <c r="S17" s="59">
        <f t="shared" si="8"/>
        <v>100</v>
      </c>
      <c r="T17" s="59" t="str">
        <f t="shared" si="1"/>
        <v>y</v>
      </c>
      <c r="U17" s="59" t="str">
        <f t="shared" si="9"/>
        <v/>
      </c>
      <c r="V17" s="59">
        <f t="shared" si="2"/>
        <v>0</v>
      </c>
      <c r="W17" s="59">
        <f t="shared" si="10"/>
        <v>0</v>
      </c>
      <c r="X17" s="59">
        <f t="shared" si="11"/>
        <v>-449.99999999999994</v>
      </c>
      <c r="Y17" s="59"/>
      <c r="Z17" s="59"/>
      <c r="AA17" s="59">
        <f t="shared" si="12"/>
        <v>-8701.75</v>
      </c>
      <c r="AB17" s="59">
        <f t="shared" si="13"/>
        <v>0</v>
      </c>
      <c r="AC17" s="57">
        <f t="shared" si="14"/>
        <v>-8701.75</v>
      </c>
      <c r="AW17" s="57">
        <f t="shared" si="3"/>
        <v>100</v>
      </c>
      <c r="AX17" s="57">
        <f t="shared" si="4"/>
        <v>0</v>
      </c>
      <c r="AZ17" s="57">
        <f t="shared" si="15"/>
        <v>100</v>
      </c>
      <c r="BA17" s="57">
        <f t="shared" ref="BA17:BA75" si="18">BA16+AX17</f>
        <v>0</v>
      </c>
    </row>
    <row r="18" spans="1:53">
      <c r="A18" t="s">
        <v>514</v>
      </c>
      <c r="C18" s="57">
        <v>100</v>
      </c>
      <c r="D18" t="s">
        <v>610</v>
      </c>
      <c r="K18" s="53">
        <f t="shared" si="16"/>
        <v>4</v>
      </c>
      <c r="L18" s="53">
        <f t="shared" si="16"/>
        <v>4</v>
      </c>
      <c r="M18" s="49">
        <f t="shared" si="5"/>
        <v>-9151.75</v>
      </c>
      <c r="N18" s="59">
        <f>Income!$N$6</f>
        <v>1783.75</v>
      </c>
      <c r="O18" s="59">
        <f t="shared" si="6"/>
        <v>-7368</v>
      </c>
      <c r="P18" s="59">
        <f t="shared" si="0"/>
        <v>-449.99999999999994</v>
      </c>
      <c r="Q18" s="59">
        <f t="shared" si="7"/>
        <v>-7818</v>
      </c>
      <c r="R18" s="57">
        <f t="shared" si="17"/>
        <v>100</v>
      </c>
      <c r="S18" s="59">
        <f t="shared" si="8"/>
        <v>100</v>
      </c>
      <c r="T18" s="59" t="str">
        <f t="shared" si="1"/>
        <v>y</v>
      </c>
      <c r="U18" s="59" t="str">
        <f t="shared" si="9"/>
        <v/>
      </c>
      <c r="V18" s="59">
        <f t="shared" si="2"/>
        <v>0</v>
      </c>
      <c r="W18" s="59">
        <f t="shared" si="10"/>
        <v>0</v>
      </c>
      <c r="X18" s="59">
        <f t="shared" si="11"/>
        <v>-449.99999999999994</v>
      </c>
      <c r="Y18" s="59"/>
      <c r="Z18" s="59"/>
      <c r="AA18" s="59">
        <f t="shared" si="12"/>
        <v>-7268</v>
      </c>
      <c r="AB18" s="59">
        <f t="shared" si="13"/>
        <v>0</v>
      </c>
      <c r="AC18" s="57">
        <f t="shared" si="14"/>
        <v>-7268</v>
      </c>
      <c r="AW18" s="57">
        <f t="shared" si="3"/>
        <v>100</v>
      </c>
      <c r="AX18" s="57">
        <f t="shared" si="4"/>
        <v>0</v>
      </c>
      <c r="AZ18" s="57">
        <f t="shared" si="15"/>
        <v>100</v>
      </c>
      <c r="BA18" s="57">
        <f t="shared" si="18"/>
        <v>0</v>
      </c>
    </row>
    <row r="19" spans="1:53">
      <c r="A19" t="s">
        <v>515</v>
      </c>
      <c r="B19" s="60">
        <v>1000</v>
      </c>
      <c r="C19" s="49">
        <f>B19/12</f>
        <v>83.333333333333329</v>
      </c>
      <c r="K19" s="53">
        <f t="shared" si="16"/>
        <v>5</v>
      </c>
      <c r="L19" s="53">
        <f t="shared" si="16"/>
        <v>5</v>
      </c>
      <c r="M19" s="49">
        <f t="shared" si="5"/>
        <v>-7718</v>
      </c>
      <c r="N19" s="59">
        <f>Income!$N$6</f>
        <v>1783.75</v>
      </c>
      <c r="O19" s="59">
        <f t="shared" si="6"/>
        <v>-5934.25</v>
      </c>
      <c r="P19" s="59">
        <f t="shared" si="0"/>
        <v>-449.99999999999994</v>
      </c>
      <c r="Q19" s="59">
        <f t="shared" si="7"/>
        <v>-6384.25</v>
      </c>
      <c r="R19" s="57">
        <f t="shared" si="17"/>
        <v>100</v>
      </c>
      <c r="S19" s="59">
        <f t="shared" si="8"/>
        <v>100</v>
      </c>
      <c r="T19" s="59" t="str">
        <f t="shared" si="1"/>
        <v>y</v>
      </c>
      <c r="U19" s="59" t="str">
        <f t="shared" si="9"/>
        <v/>
      </c>
      <c r="V19" s="59">
        <f t="shared" si="2"/>
        <v>0</v>
      </c>
      <c r="W19" s="59">
        <f t="shared" si="10"/>
        <v>0</v>
      </c>
      <c r="X19" s="59">
        <f t="shared" si="11"/>
        <v>-449.99999999999994</v>
      </c>
      <c r="Y19" s="59"/>
      <c r="Z19" s="59"/>
      <c r="AA19" s="59">
        <f t="shared" si="12"/>
        <v>-5834.25</v>
      </c>
      <c r="AB19" s="59">
        <f t="shared" si="13"/>
        <v>0</v>
      </c>
      <c r="AC19" s="57">
        <f t="shared" si="14"/>
        <v>-5834.25</v>
      </c>
      <c r="AW19" s="57">
        <f t="shared" si="3"/>
        <v>100</v>
      </c>
      <c r="AX19" s="57">
        <f t="shared" si="4"/>
        <v>0</v>
      </c>
      <c r="AZ19" s="57">
        <f t="shared" si="15"/>
        <v>100</v>
      </c>
      <c r="BA19" s="57">
        <f t="shared" si="18"/>
        <v>0</v>
      </c>
    </row>
    <row r="20" spans="1:53">
      <c r="A20" t="s">
        <v>516</v>
      </c>
      <c r="C20" s="57"/>
      <c r="K20" s="53">
        <f t="shared" si="16"/>
        <v>6</v>
      </c>
      <c r="L20" s="53">
        <f t="shared" si="16"/>
        <v>6</v>
      </c>
      <c r="M20" s="49">
        <f t="shared" si="5"/>
        <v>-6284.25</v>
      </c>
      <c r="N20" s="59">
        <f>Income!$N$6</f>
        <v>1783.75</v>
      </c>
      <c r="O20" s="59">
        <f t="shared" si="6"/>
        <v>-4500.5</v>
      </c>
      <c r="P20" s="59">
        <f t="shared" si="0"/>
        <v>-13903</v>
      </c>
      <c r="Q20" s="59">
        <f t="shared" si="7"/>
        <v>-18403.5</v>
      </c>
      <c r="R20" s="57">
        <f t="shared" si="17"/>
        <v>100</v>
      </c>
      <c r="S20" s="59">
        <f t="shared" si="8"/>
        <v>100</v>
      </c>
      <c r="T20" s="59" t="str">
        <f t="shared" si="1"/>
        <v>y</v>
      </c>
      <c r="U20" s="59" t="str">
        <f t="shared" si="9"/>
        <v/>
      </c>
      <c r="V20" s="59">
        <f t="shared" si="2"/>
        <v>0</v>
      </c>
      <c r="W20" s="59">
        <f t="shared" si="10"/>
        <v>0</v>
      </c>
      <c r="X20" s="59">
        <f t="shared" si="11"/>
        <v>-449.99999999999994</v>
      </c>
      <c r="Y20" s="59">
        <v>-13453</v>
      </c>
      <c r="Z20" s="59"/>
      <c r="AA20" s="59">
        <f t="shared" si="12"/>
        <v>-4400.5</v>
      </c>
      <c r="AB20" s="59">
        <f t="shared" si="13"/>
        <v>0</v>
      </c>
      <c r="AC20" s="57">
        <f t="shared" si="14"/>
        <v>-4400.5</v>
      </c>
      <c r="AW20" s="57">
        <f t="shared" si="3"/>
        <v>100</v>
      </c>
      <c r="AX20" s="57">
        <f t="shared" si="4"/>
        <v>0</v>
      </c>
      <c r="AZ20" s="57">
        <f t="shared" si="15"/>
        <v>100</v>
      </c>
      <c r="BA20" s="57">
        <f t="shared" si="18"/>
        <v>0</v>
      </c>
    </row>
    <row r="21" spans="1:53">
      <c r="A21" t="s">
        <v>517</v>
      </c>
      <c r="C21" s="57"/>
      <c r="K21" s="53">
        <f t="shared" si="16"/>
        <v>7</v>
      </c>
      <c r="L21" s="53">
        <f t="shared" si="16"/>
        <v>7</v>
      </c>
      <c r="M21" s="49">
        <f t="shared" si="5"/>
        <v>-18303.5</v>
      </c>
      <c r="N21" s="59">
        <f>Income!$N$6</f>
        <v>1783.75</v>
      </c>
      <c r="O21" s="59">
        <f t="shared" si="6"/>
        <v>-16519.75</v>
      </c>
      <c r="P21" s="59">
        <f t="shared" si="0"/>
        <v>-449.99999999999994</v>
      </c>
      <c r="Q21" s="59">
        <f t="shared" si="7"/>
        <v>-16969.75</v>
      </c>
      <c r="R21" s="57">
        <f t="shared" si="17"/>
        <v>100</v>
      </c>
      <c r="S21" s="59">
        <f t="shared" si="8"/>
        <v>100</v>
      </c>
      <c r="T21" s="59" t="str">
        <f t="shared" si="1"/>
        <v>y</v>
      </c>
      <c r="U21" s="59" t="str">
        <f t="shared" si="9"/>
        <v/>
      </c>
      <c r="V21" s="59">
        <f t="shared" si="2"/>
        <v>0</v>
      </c>
      <c r="W21" s="59">
        <f t="shared" si="10"/>
        <v>0</v>
      </c>
      <c r="X21" s="59">
        <f t="shared" si="11"/>
        <v>-449.99999999999994</v>
      </c>
      <c r="Y21" s="59"/>
      <c r="Z21" s="59"/>
      <c r="AA21" s="59">
        <f t="shared" si="12"/>
        <v>-16419.75</v>
      </c>
      <c r="AB21" s="59">
        <f t="shared" si="13"/>
        <v>0</v>
      </c>
      <c r="AC21" s="57">
        <f t="shared" si="14"/>
        <v>-16419.75</v>
      </c>
      <c r="AW21" s="57">
        <f t="shared" si="3"/>
        <v>100</v>
      </c>
      <c r="AX21" s="57">
        <f t="shared" si="4"/>
        <v>0</v>
      </c>
      <c r="AZ21" s="57">
        <f t="shared" si="15"/>
        <v>100</v>
      </c>
      <c r="BA21" s="57">
        <f t="shared" si="18"/>
        <v>0</v>
      </c>
    </row>
    <row r="22" spans="1:53">
      <c r="A22" t="s">
        <v>518</v>
      </c>
      <c r="C22" s="57">
        <v>0</v>
      </c>
      <c r="E22" t="s">
        <v>531</v>
      </c>
      <c r="K22" s="53">
        <f t="shared" si="16"/>
        <v>8</v>
      </c>
      <c r="L22" s="53">
        <f t="shared" si="16"/>
        <v>8</v>
      </c>
      <c r="M22" s="49">
        <f t="shared" si="5"/>
        <v>-16869.75</v>
      </c>
      <c r="N22" s="59">
        <f>Income!$N$6</f>
        <v>1783.75</v>
      </c>
      <c r="O22" s="59">
        <f t="shared" si="6"/>
        <v>-15086</v>
      </c>
      <c r="P22" s="59">
        <f t="shared" si="0"/>
        <v>-449.99999999999994</v>
      </c>
      <c r="Q22" s="59">
        <f t="shared" si="7"/>
        <v>-15536</v>
      </c>
      <c r="R22" s="57">
        <f t="shared" si="17"/>
        <v>100</v>
      </c>
      <c r="S22" s="59">
        <f t="shared" si="8"/>
        <v>100</v>
      </c>
      <c r="T22" s="59" t="str">
        <f t="shared" si="1"/>
        <v>y</v>
      </c>
      <c r="U22" s="59" t="str">
        <f t="shared" si="9"/>
        <v/>
      </c>
      <c r="V22" s="59">
        <f t="shared" si="2"/>
        <v>0</v>
      </c>
      <c r="W22" s="59">
        <f t="shared" si="10"/>
        <v>0</v>
      </c>
      <c r="X22" s="59">
        <f t="shared" si="11"/>
        <v>-449.99999999999994</v>
      </c>
      <c r="Y22" s="59"/>
      <c r="Z22" s="59"/>
      <c r="AA22" s="59">
        <f t="shared" si="12"/>
        <v>-14986</v>
      </c>
      <c r="AB22" s="59">
        <f t="shared" si="13"/>
        <v>0</v>
      </c>
      <c r="AC22" s="57">
        <f t="shared" si="14"/>
        <v>-14986</v>
      </c>
      <c r="AW22" s="57">
        <f t="shared" si="3"/>
        <v>100</v>
      </c>
      <c r="AX22" s="57">
        <f t="shared" si="4"/>
        <v>0</v>
      </c>
      <c r="AZ22" s="57">
        <f t="shared" si="15"/>
        <v>100</v>
      </c>
      <c r="BA22" s="57">
        <f t="shared" si="18"/>
        <v>0</v>
      </c>
    </row>
    <row r="23" spans="1:53">
      <c r="A23" t="s">
        <v>519</v>
      </c>
      <c r="C23" s="57">
        <v>25</v>
      </c>
      <c r="K23" s="53">
        <f t="shared" si="16"/>
        <v>9</v>
      </c>
      <c r="L23" s="53">
        <f t="shared" si="16"/>
        <v>9</v>
      </c>
      <c r="M23" s="49">
        <f t="shared" si="5"/>
        <v>-15436</v>
      </c>
      <c r="N23" s="59">
        <f>Income!$N$6</f>
        <v>1783.75</v>
      </c>
      <c r="O23" s="59">
        <f t="shared" si="6"/>
        <v>-13652.25</v>
      </c>
      <c r="P23" s="59">
        <f t="shared" si="0"/>
        <v>-449.99999999999994</v>
      </c>
      <c r="Q23" s="59">
        <f t="shared" si="7"/>
        <v>-14102.25</v>
      </c>
      <c r="R23" s="57">
        <f t="shared" si="17"/>
        <v>100</v>
      </c>
      <c r="S23" s="59">
        <f t="shared" si="8"/>
        <v>100</v>
      </c>
      <c r="T23" s="59" t="str">
        <f t="shared" si="1"/>
        <v>y</v>
      </c>
      <c r="U23" s="59" t="str">
        <f t="shared" si="9"/>
        <v/>
      </c>
      <c r="V23" s="59">
        <f t="shared" si="2"/>
        <v>0</v>
      </c>
      <c r="W23" s="59">
        <f t="shared" si="10"/>
        <v>0</v>
      </c>
      <c r="X23" s="59">
        <f t="shared" si="11"/>
        <v>-449.99999999999994</v>
      </c>
      <c r="Y23" s="59"/>
      <c r="Z23" s="59"/>
      <c r="AA23" s="59">
        <f t="shared" si="12"/>
        <v>-13552.25</v>
      </c>
      <c r="AB23" s="59">
        <f t="shared" si="13"/>
        <v>0</v>
      </c>
      <c r="AC23" s="57">
        <f t="shared" si="14"/>
        <v>-13552.25</v>
      </c>
      <c r="AW23" s="57">
        <f t="shared" si="3"/>
        <v>100</v>
      </c>
      <c r="AX23" s="57">
        <f t="shared" si="4"/>
        <v>0</v>
      </c>
      <c r="AZ23" s="57">
        <f t="shared" si="15"/>
        <v>100</v>
      </c>
      <c r="BA23" s="57">
        <f t="shared" si="18"/>
        <v>0</v>
      </c>
    </row>
    <row r="24" spans="1:53">
      <c r="A24" t="s">
        <v>520</v>
      </c>
      <c r="B24" s="57">
        <v>400</v>
      </c>
      <c r="C24" s="49">
        <f>B24/12</f>
        <v>33.333333333333336</v>
      </c>
      <c r="K24" s="53">
        <f t="shared" si="16"/>
        <v>10</v>
      </c>
      <c r="L24" s="53">
        <f t="shared" si="16"/>
        <v>10</v>
      </c>
      <c r="M24" s="49">
        <f t="shared" si="5"/>
        <v>-14002.25</v>
      </c>
      <c r="N24" s="59">
        <f>Income!$N$6</f>
        <v>1783.75</v>
      </c>
      <c r="O24" s="59">
        <f t="shared" si="6"/>
        <v>-12218.5</v>
      </c>
      <c r="P24" s="59">
        <f t="shared" si="0"/>
        <v>-449.99999999999994</v>
      </c>
      <c r="Q24" s="59">
        <f t="shared" si="7"/>
        <v>-12668.5</v>
      </c>
      <c r="R24" s="57">
        <f t="shared" si="17"/>
        <v>100</v>
      </c>
      <c r="S24" s="59">
        <f t="shared" si="8"/>
        <v>100</v>
      </c>
      <c r="T24" s="59" t="str">
        <f t="shared" si="1"/>
        <v>y</v>
      </c>
      <c r="U24" s="59" t="str">
        <f t="shared" si="9"/>
        <v/>
      </c>
      <c r="V24" s="59">
        <f t="shared" si="2"/>
        <v>0</v>
      </c>
      <c r="W24" s="59">
        <f t="shared" si="10"/>
        <v>0</v>
      </c>
      <c r="X24" s="59">
        <f t="shared" si="11"/>
        <v>-449.99999999999994</v>
      </c>
      <c r="Y24" s="59"/>
      <c r="Z24" s="59"/>
      <c r="AA24" s="59">
        <f t="shared" si="12"/>
        <v>-12118.5</v>
      </c>
      <c r="AB24" s="59">
        <f t="shared" si="13"/>
        <v>0</v>
      </c>
      <c r="AC24" s="57">
        <f t="shared" si="14"/>
        <v>-12118.5</v>
      </c>
      <c r="AW24" s="57">
        <f t="shared" si="3"/>
        <v>100</v>
      </c>
      <c r="AX24" s="57">
        <f t="shared" si="4"/>
        <v>0</v>
      </c>
      <c r="AZ24" s="57">
        <f t="shared" si="15"/>
        <v>100</v>
      </c>
      <c r="BA24" s="57">
        <f t="shared" si="18"/>
        <v>0</v>
      </c>
    </row>
    <row r="25" spans="1:53">
      <c r="A25" t="s">
        <v>521</v>
      </c>
      <c r="B25" s="57">
        <v>400</v>
      </c>
      <c r="C25" s="49">
        <f>B25/12</f>
        <v>33.333333333333336</v>
      </c>
      <c r="K25" s="53">
        <f t="shared" si="16"/>
        <v>11</v>
      </c>
      <c r="L25" s="53">
        <f t="shared" si="16"/>
        <v>11</v>
      </c>
      <c r="M25" s="49">
        <f t="shared" si="5"/>
        <v>-12568.5</v>
      </c>
      <c r="N25" s="59">
        <f>Income!$N$6</f>
        <v>1783.75</v>
      </c>
      <c r="O25" s="59">
        <f t="shared" si="6"/>
        <v>-10784.75</v>
      </c>
      <c r="P25" s="59">
        <f t="shared" si="0"/>
        <v>-449.99999999999994</v>
      </c>
      <c r="Q25" s="59">
        <f t="shared" si="7"/>
        <v>-11234.75</v>
      </c>
      <c r="R25" s="57">
        <f t="shared" si="17"/>
        <v>100</v>
      </c>
      <c r="S25" s="59">
        <f t="shared" si="8"/>
        <v>100</v>
      </c>
      <c r="T25" s="59" t="str">
        <f t="shared" si="1"/>
        <v>y</v>
      </c>
      <c r="U25" s="59" t="str">
        <f t="shared" si="9"/>
        <v/>
      </c>
      <c r="V25" s="59">
        <f t="shared" si="2"/>
        <v>0</v>
      </c>
      <c r="W25" s="59">
        <f t="shared" si="10"/>
        <v>0</v>
      </c>
      <c r="X25" s="59">
        <f t="shared" si="11"/>
        <v>-449.99999999999994</v>
      </c>
      <c r="Y25" s="59"/>
      <c r="Z25" s="59"/>
      <c r="AA25" s="59">
        <f t="shared" si="12"/>
        <v>-10684.75</v>
      </c>
      <c r="AB25" s="59">
        <f t="shared" si="13"/>
        <v>0</v>
      </c>
      <c r="AC25" s="57">
        <f t="shared" si="14"/>
        <v>-10684.75</v>
      </c>
      <c r="AW25" s="57">
        <f t="shared" si="3"/>
        <v>100</v>
      </c>
      <c r="AX25" s="57">
        <f t="shared" si="4"/>
        <v>0</v>
      </c>
      <c r="AZ25" s="57">
        <f t="shared" si="15"/>
        <v>100</v>
      </c>
      <c r="BA25" s="57">
        <f t="shared" si="18"/>
        <v>0</v>
      </c>
    </row>
    <row r="26" spans="1:53">
      <c r="I26" s="57"/>
      <c r="K26" s="53">
        <f t="shared" si="16"/>
        <v>12</v>
      </c>
      <c r="L26" s="53">
        <f t="shared" si="16"/>
        <v>12</v>
      </c>
      <c r="M26" s="49">
        <f t="shared" si="5"/>
        <v>-11134.75</v>
      </c>
      <c r="N26" s="59">
        <f>Income!$N$6</f>
        <v>1783.75</v>
      </c>
      <c r="O26" s="59">
        <f t="shared" si="6"/>
        <v>-9351</v>
      </c>
      <c r="P26" s="59">
        <f t="shared" si="0"/>
        <v>-449.99999999999994</v>
      </c>
      <c r="Q26" s="59">
        <f t="shared" si="7"/>
        <v>-9801</v>
      </c>
      <c r="R26" s="57">
        <f t="shared" si="17"/>
        <v>100</v>
      </c>
      <c r="S26" s="59">
        <f t="shared" si="8"/>
        <v>100</v>
      </c>
      <c r="T26" s="59" t="str">
        <f t="shared" si="1"/>
        <v>y</v>
      </c>
      <c r="U26" s="59" t="str">
        <f t="shared" si="9"/>
        <v/>
      </c>
      <c r="V26" s="59">
        <f t="shared" si="2"/>
        <v>0</v>
      </c>
      <c r="W26" s="59">
        <f t="shared" si="10"/>
        <v>0</v>
      </c>
      <c r="X26" s="59">
        <f t="shared" si="11"/>
        <v>-449.99999999999994</v>
      </c>
      <c r="Y26" s="59"/>
      <c r="Z26" s="59"/>
      <c r="AA26" s="59">
        <f t="shared" si="12"/>
        <v>-9251</v>
      </c>
      <c r="AB26" s="59">
        <f t="shared" si="13"/>
        <v>0</v>
      </c>
      <c r="AC26" s="57">
        <f t="shared" si="14"/>
        <v>-9251</v>
      </c>
      <c r="AW26" s="57">
        <f t="shared" si="3"/>
        <v>100</v>
      </c>
      <c r="AX26" s="57">
        <f t="shared" si="4"/>
        <v>0</v>
      </c>
      <c r="AZ26" s="57">
        <f t="shared" si="15"/>
        <v>100</v>
      </c>
      <c r="BA26" s="57">
        <f t="shared" si="18"/>
        <v>0</v>
      </c>
    </row>
    <row r="27" spans="1:53">
      <c r="J27" s="53">
        <v>2</v>
      </c>
      <c r="K27" s="53">
        <v>1</v>
      </c>
      <c r="L27" s="53">
        <f t="shared" si="16"/>
        <v>13</v>
      </c>
      <c r="M27" s="49">
        <f t="shared" si="5"/>
        <v>-9701</v>
      </c>
      <c r="N27" s="59">
        <f>Income!$N$6</f>
        <v>1783.75</v>
      </c>
      <c r="O27" s="59">
        <f t="shared" si="6"/>
        <v>-7917.25</v>
      </c>
      <c r="P27" s="59">
        <f t="shared" si="0"/>
        <v>-13903</v>
      </c>
      <c r="Q27" s="59">
        <f t="shared" si="7"/>
        <v>-21820.25</v>
      </c>
      <c r="R27" s="57">
        <f t="shared" si="17"/>
        <v>100</v>
      </c>
      <c r="S27" s="59">
        <f t="shared" si="8"/>
        <v>100</v>
      </c>
      <c r="T27" s="59" t="str">
        <f t="shared" si="1"/>
        <v>y</v>
      </c>
      <c r="U27" s="59" t="str">
        <f t="shared" si="9"/>
        <v/>
      </c>
      <c r="V27" s="59">
        <f t="shared" si="2"/>
        <v>0</v>
      </c>
      <c r="W27" s="59">
        <f t="shared" si="10"/>
        <v>0</v>
      </c>
      <c r="X27" s="59">
        <f t="shared" si="11"/>
        <v>-449.99999999999994</v>
      </c>
      <c r="Y27" s="59">
        <v>-13453</v>
      </c>
      <c r="Z27" s="59"/>
      <c r="AA27" s="59">
        <f t="shared" si="12"/>
        <v>-7817.25</v>
      </c>
      <c r="AB27" s="59">
        <f t="shared" si="13"/>
        <v>0</v>
      </c>
      <c r="AC27" s="57">
        <f t="shared" si="14"/>
        <v>-7817.25</v>
      </c>
      <c r="AW27" s="57">
        <f t="shared" si="3"/>
        <v>100</v>
      </c>
      <c r="AX27" s="57">
        <f t="shared" si="4"/>
        <v>0</v>
      </c>
      <c r="AZ27" s="57">
        <f t="shared" si="15"/>
        <v>100</v>
      </c>
      <c r="BA27" s="57">
        <f t="shared" si="18"/>
        <v>0</v>
      </c>
    </row>
    <row r="28" spans="1:53">
      <c r="K28" s="53">
        <f t="shared" si="16"/>
        <v>2</v>
      </c>
      <c r="L28" s="53">
        <f t="shared" si="16"/>
        <v>14</v>
      </c>
      <c r="M28" s="49">
        <f t="shared" si="5"/>
        <v>-21720.25</v>
      </c>
      <c r="N28" s="59">
        <f>Income!$N$6</f>
        <v>1783.75</v>
      </c>
      <c r="O28" s="59">
        <f t="shared" si="6"/>
        <v>-19936.5</v>
      </c>
      <c r="P28" s="59">
        <f t="shared" si="0"/>
        <v>-449.99999999999994</v>
      </c>
      <c r="Q28" s="59">
        <f t="shared" si="7"/>
        <v>-20386.5</v>
      </c>
      <c r="R28" s="57">
        <f t="shared" si="17"/>
        <v>100</v>
      </c>
      <c r="S28" s="59">
        <f t="shared" si="8"/>
        <v>100</v>
      </c>
      <c r="T28" s="59" t="str">
        <f t="shared" si="1"/>
        <v>y</v>
      </c>
      <c r="U28" s="59" t="str">
        <f t="shared" si="9"/>
        <v/>
      </c>
      <c r="V28" s="59">
        <f t="shared" si="2"/>
        <v>0</v>
      </c>
      <c r="W28" s="59">
        <f t="shared" si="10"/>
        <v>0</v>
      </c>
      <c r="X28" s="59">
        <f t="shared" si="11"/>
        <v>-449.99999999999994</v>
      </c>
      <c r="Y28" s="59"/>
      <c r="Z28" s="59"/>
      <c r="AA28" s="59">
        <f t="shared" si="12"/>
        <v>-19836.5</v>
      </c>
      <c r="AB28" s="59">
        <f t="shared" si="13"/>
        <v>0</v>
      </c>
      <c r="AC28" s="57">
        <f t="shared" si="14"/>
        <v>-19836.5</v>
      </c>
      <c r="AW28" s="57">
        <f t="shared" si="3"/>
        <v>100</v>
      </c>
      <c r="AX28" s="57">
        <f t="shared" si="4"/>
        <v>0</v>
      </c>
      <c r="AZ28" s="57">
        <f t="shared" si="15"/>
        <v>100</v>
      </c>
      <c r="BA28" s="57">
        <f t="shared" si="18"/>
        <v>0</v>
      </c>
    </row>
    <row r="29" spans="1:53">
      <c r="K29" s="53">
        <f t="shared" si="16"/>
        <v>3</v>
      </c>
      <c r="L29" s="53">
        <f t="shared" si="16"/>
        <v>15</v>
      </c>
      <c r="M29" s="49">
        <f t="shared" si="5"/>
        <v>-20286.5</v>
      </c>
      <c r="N29" s="59">
        <f>Income!$N$6</f>
        <v>1783.75</v>
      </c>
      <c r="O29" s="59">
        <f t="shared" si="6"/>
        <v>-18502.75</v>
      </c>
      <c r="P29" s="59">
        <f t="shared" si="0"/>
        <v>-449.99999999999994</v>
      </c>
      <c r="Q29" s="59">
        <f t="shared" si="7"/>
        <v>-18952.75</v>
      </c>
      <c r="R29" s="57">
        <f t="shared" si="17"/>
        <v>100</v>
      </c>
      <c r="S29" s="59">
        <f t="shared" si="8"/>
        <v>100</v>
      </c>
      <c r="T29" s="59" t="str">
        <f t="shared" si="1"/>
        <v>y</v>
      </c>
      <c r="U29" s="59" t="str">
        <f t="shared" si="9"/>
        <v/>
      </c>
      <c r="V29" s="59">
        <f t="shared" si="2"/>
        <v>0</v>
      </c>
      <c r="W29" s="59">
        <f t="shared" si="10"/>
        <v>0</v>
      </c>
      <c r="X29" s="59">
        <f t="shared" si="11"/>
        <v>-449.99999999999994</v>
      </c>
      <c r="Y29" s="59"/>
      <c r="Z29" s="59"/>
      <c r="AA29" s="59">
        <f t="shared" si="12"/>
        <v>-18402.75</v>
      </c>
      <c r="AB29" s="59">
        <f t="shared" si="13"/>
        <v>0</v>
      </c>
      <c r="AC29" s="57">
        <f t="shared" si="14"/>
        <v>-18402.75</v>
      </c>
      <c r="AW29" s="57">
        <f t="shared" si="3"/>
        <v>100</v>
      </c>
      <c r="AX29" s="57">
        <f t="shared" si="4"/>
        <v>0</v>
      </c>
      <c r="AZ29" s="57">
        <f t="shared" si="15"/>
        <v>100</v>
      </c>
      <c r="BA29" s="57">
        <f t="shared" si="18"/>
        <v>0</v>
      </c>
    </row>
    <row r="30" spans="1:53">
      <c r="K30" s="53">
        <f t="shared" si="16"/>
        <v>4</v>
      </c>
      <c r="L30" s="53">
        <f t="shared" si="16"/>
        <v>16</v>
      </c>
      <c r="M30" s="49">
        <f t="shared" si="5"/>
        <v>-18852.75</v>
      </c>
      <c r="N30" s="59">
        <f>Income!$N$6</f>
        <v>1783.75</v>
      </c>
      <c r="O30" s="59">
        <f t="shared" si="6"/>
        <v>-17069</v>
      </c>
      <c r="P30" s="59">
        <f t="shared" si="0"/>
        <v>-449.99999999999994</v>
      </c>
      <c r="Q30" s="59">
        <f t="shared" si="7"/>
        <v>-17519</v>
      </c>
      <c r="R30" s="57">
        <f t="shared" si="17"/>
        <v>100</v>
      </c>
      <c r="S30" s="59">
        <f t="shared" si="8"/>
        <v>100</v>
      </c>
      <c r="T30" s="59" t="str">
        <f t="shared" si="1"/>
        <v>y</v>
      </c>
      <c r="U30" s="59" t="str">
        <f t="shared" si="9"/>
        <v/>
      </c>
      <c r="V30" s="59">
        <f t="shared" si="2"/>
        <v>0</v>
      </c>
      <c r="W30" s="59">
        <f t="shared" si="10"/>
        <v>0</v>
      </c>
      <c r="X30" s="59">
        <f t="shared" si="11"/>
        <v>-449.99999999999994</v>
      </c>
      <c r="Y30" s="59"/>
      <c r="Z30" s="59"/>
      <c r="AA30" s="59">
        <f t="shared" si="12"/>
        <v>-16969</v>
      </c>
      <c r="AB30" s="59">
        <f t="shared" si="13"/>
        <v>0</v>
      </c>
      <c r="AC30" s="57">
        <f t="shared" si="14"/>
        <v>-16969</v>
      </c>
      <c r="AW30" s="57">
        <f t="shared" si="3"/>
        <v>100</v>
      </c>
      <c r="AX30" s="57">
        <f t="shared" si="4"/>
        <v>0</v>
      </c>
      <c r="AZ30" s="57">
        <f t="shared" si="15"/>
        <v>100</v>
      </c>
      <c r="BA30" s="57">
        <f t="shared" si="18"/>
        <v>0</v>
      </c>
    </row>
    <row r="31" spans="1:53">
      <c r="K31" s="53">
        <f t="shared" si="16"/>
        <v>5</v>
      </c>
      <c r="L31" s="53">
        <f t="shared" si="16"/>
        <v>17</v>
      </c>
      <c r="M31" s="49">
        <f t="shared" si="5"/>
        <v>-17419</v>
      </c>
      <c r="N31" s="59">
        <f>Income!$N$6</f>
        <v>1783.75</v>
      </c>
      <c r="O31" s="59">
        <f t="shared" si="6"/>
        <v>-15635.25</v>
      </c>
      <c r="P31" s="59">
        <f t="shared" si="0"/>
        <v>-449.99999999999994</v>
      </c>
      <c r="Q31" s="59">
        <f t="shared" si="7"/>
        <v>-16085.25</v>
      </c>
      <c r="R31" s="57">
        <f t="shared" si="17"/>
        <v>100</v>
      </c>
      <c r="S31" s="59">
        <f t="shared" si="8"/>
        <v>100</v>
      </c>
      <c r="T31" s="59" t="str">
        <f t="shared" si="1"/>
        <v>y</v>
      </c>
      <c r="U31" s="59" t="str">
        <f t="shared" si="9"/>
        <v/>
      </c>
      <c r="V31" s="59">
        <f t="shared" si="2"/>
        <v>0</v>
      </c>
      <c r="W31" s="59">
        <f t="shared" si="10"/>
        <v>0</v>
      </c>
      <c r="X31" s="59">
        <f t="shared" si="11"/>
        <v>-449.99999999999994</v>
      </c>
      <c r="Y31" s="59"/>
      <c r="Z31" s="59"/>
      <c r="AA31" s="59">
        <f t="shared" si="12"/>
        <v>-15535.25</v>
      </c>
      <c r="AB31" s="59">
        <f t="shared" si="13"/>
        <v>0</v>
      </c>
      <c r="AC31" s="57">
        <f t="shared" si="14"/>
        <v>-15535.25</v>
      </c>
      <c r="AW31" s="57">
        <f t="shared" si="3"/>
        <v>100</v>
      </c>
      <c r="AX31" s="57">
        <f t="shared" si="4"/>
        <v>0</v>
      </c>
      <c r="AZ31" s="57">
        <f t="shared" si="15"/>
        <v>100</v>
      </c>
      <c r="BA31" s="57">
        <f t="shared" si="18"/>
        <v>0</v>
      </c>
    </row>
    <row r="32" spans="1:53">
      <c r="K32" s="53">
        <f t="shared" si="16"/>
        <v>6</v>
      </c>
      <c r="L32" s="53">
        <f t="shared" si="16"/>
        <v>18</v>
      </c>
      <c r="M32" s="49">
        <f t="shared" si="5"/>
        <v>-15985.25</v>
      </c>
      <c r="N32" s="59">
        <f>Income!$N$6</f>
        <v>1783.75</v>
      </c>
      <c r="O32" s="59">
        <f t="shared" si="6"/>
        <v>-14201.5</v>
      </c>
      <c r="P32" s="59">
        <f t="shared" si="0"/>
        <v>-449.99999999999994</v>
      </c>
      <c r="Q32" s="59">
        <f t="shared" si="7"/>
        <v>-14651.5</v>
      </c>
      <c r="R32" s="57">
        <f t="shared" si="17"/>
        <v>100</v>
      </c>
      <c r="S32" s="59">
        <f t="shared" si="8"/>
        <v>100</v>
      </c>
      <c r="T32" s="59" t="str">
        <f t="shared" si="1"/>
        <v>y</v>
      </c>
      <c r="U32" s="59" t="str">
        <f t="shared" si="9"/>
        <v/>
      </c>
      <c r="V32" s="59">
        <f t="shared" si="2"/>
        <v>0</v>
      </c>
      <c r="W32" s="59">
        <f t="shared" si="10"/>
        <v>0</v>
      </c>
      <c r="X32" s="59">
        <f t="shared" si="11"/>
        <v>-449.99999999999994</v>
      </c>
      <c r="Y32" s="59"/>
      <c r="Z32" s="59"/>
      <c r="AA32" s="59">
        <f t="shared" si="12"/>
        <v>-14101.5</v>
      </c>
      <c r="AB32" s="59">
        <f t="shared" si="13"/>
        <v>0</v>
      </c>
      <c r="AC32" s="57">
        <f t="shared" si="14"/>
        <v>-14101.5</v>
      </c>
      <c r="AW32" s="57">
        <f t="shared" si="3"/>
        <v>100</v>
      </c>
      <c r="AX32" s="57">
        <f t="shared" si="4"/>
        <v>0</v>
      </c>
      <c r="AZ32" s="57">
        <f t="shared" si="15"/>
        <v>100</v>
      </c>
      <c r="BA32" s="57">
        <f t="shared" si="18"/>
        <v>0</v>
      </c>
    </row>
    <row r="33" spans="10:53">
      <c r="K33" s="53">
        <f t="shared" ref="K33:L48" si="19">K32+1</f>
        <v>7</v>
      </c>
      <c r="L33" s="53">
        <f t="shared" si="19"/>
        <v>19</v>
      </c>
      <c r="M33" s="49">
        <f t="shared" si="5"/>
        <v>-14551.5</v>
      </c>
      <c r="N33" s="59">
        <f>Income!$N$6</f>
        <v>1783.75</v>
      </c>
      <c r="O33" s="59">
        <f t="shared" si="6"/>
        <v>-12767.75</v>
      </c>
      <c r="P33" s="59">
        <f t="shared" si="0"/>
        <v>-13903</v>
      </c>
      <c r="Q33" s="59">
        <f t="shared" si="7"/>
        <v>-26670.75</v>
      </c>
      <c r="R33" s="57">
        <f t="shared" si="17"/>
        <v>100</v>
      </c>
      <c r="S33" s="59">
        <f t="shared" si="8"/>
        <v>100</v>
      </c>
      <c r="T33" s="59" t="str">
        <f>IF(R33&lt;-Q33,"y","")</f>
        <v>y</v>
      </c>
      <c r="U33" s="59" t="str">
        <f t="shared" si="9"/>
        <v/>
      </c>
      <c r="V33" s="59">
        <f t="shared" si="2"/>
        <v>0</v>
      </c>
      <c r="W33" s="59">
        <f t="shared" si="10"/>
        <v>0</v>
      </c>
      <c r="X33" s="59">
        <f t="shared" si="11"/>
        <v>-449.99999999999994</v>
      </c>
      <c r="Y33" s="59">
        <v>-13453</v>
      </c>
      <c r="Z33" s="59"/>
      <c r="AA33" s="59">
        <f t="shared" si="12"/>
        <v>-12667.75</v>
      </c>
      <c r="AB33" s="59">
        <f t="shared" si="13"/>
        <v>0</v>
      </c>
      <c r="AC33" s="57">
        <f t="shared" si="14"/>
        <v>-12667.75</v>
      </c>
      <c r="AW33" s="57">
        <f t="shared" si="3"/>
        <v>100</v>
      </c>
      <c r="AX33" s="57">
        <f t="shared" si="4"/>
        <v>0</v>
      </c>
      <c r="AZ33" s="57">
        <f t="shared" si="15"/>
        <v>100</v>
      </c>
      <c r="BA33" s="57">
        <f t="shared" si="18"/>
        <v>0</v>
      </c>
    </row>
    <row r="34" spans="10:53">
      <c r="K34" s="53">
        <f t="shared" si="19"/>
        <v>8</v>
      </c>
      <c r="L34" s="53">
        <f t="shared" si="19"/>
        <v>20</v>
      </c>
      <c r="M34" s="49">
        <f t="shared" si="5"/>
        <v>-26570.75</v>
      </c>
      <c r="N34" s="59">
        <f>Income!$N$6</f>
        <v>1783.75</v>
      </c>
      <c r="O34" s="59">
        <f t="shared" si="6"/>
        <v>-24787</v>
      </c>
      <c r="P34" s="59">
        <f t="shared" si="0"/>
        <v>-449.99999999999994</v>
      </c>
      <c r="Q34" s="59">
        <f t="shared" si="7"/>
        <v>-25237</v>
      </c>
      <c r="R34" s="57">
        <f t="shared" si="17"/>
        <v>100</v>
      </c>
      <c r="S34" s="59">
        <f t="shared" si="8"/>
        <v>100</v>
      </c>
      <c r="T34" s="59" t="str">
        <f t="shared" ref="T34:T74" si="20">IF(R34&lt;-Q34,"y","")</f>
        <v>y</v>
      </c>
      <c r="U34" s="59" t="str">
        <f t="shared" si="9"/>
        <v/>
      </c>
      <c r="V34" s="59">
        <f t="shared" si="2"/>
        <v>0</v>
      </c>
      <c r="W34" s="59">
        <f t="shared" si="10"/>
        <v>0</v>
      </c>
      <c r="X34" s="59">
        <f t="shared" si="11"/>
        <v>-449.99999999999994</v>
      </c>
      <c r="AA34" s="59">
        <f t="shared" si="12"/>
        <v>-24687</v>
      </c>
      <c r="AB34" s="59">
        <f t="shared" si="13"/>
        <v>0</v>
      </c>
      <c r="AC34" s="57">
        <f t="shared" si="14"/>
        <v>-24687</v>
      </c>
      <c r="AW34" s="57">
        <f t="shared" si="3"/>
        <v>100</v>
      </c>
      <c r="AX34" s="57">
        <f t="shared" si="4"/>
        <v>0</v>
      </c>
      <c r="AZ34" s="57">
        <f t="shared" si="15"/>
        <v>100</v>
      </c>
      <c r="BA34" s="57">
        <f t="shared" si="18"/>
        <v>0</v>
      </c>
    </row>
    <row r="35" spans="10:53">
      <c r="K35" s="53">
        <f t="shared" si="19"/>
        <v>9</v>
      </c>
      <c r="L35" s="53">
        <f t="shared" si="19"/>
        <v>21</v>
      </c>
      <c r="M35" s="49">
        <f t="shared" si="5"/>
        <v>-25137</v>
      </c>
      <c r="N35" s="59">
        <f>Income!$N$6</f>
        <v>1783.75</v>
      </c>
      <c r="O35" s="59">
        <f t="shared" si="6"/>
        <v>-23353.25</v>
      </c>
      <c r="P35" s="59">
        <f t="shared" si="0"/>
        <v>-449.99999999999994</v>
      </c>
      <c r="Q35" s="59">
        <f t="shared" si="7"/>
        <v>-23803.25</v>
      </c>
      <c r="R35" s="57">
        <f t="shared" si="17"/>
        <v>100</v>
      </c>
      <c r="S35" s="59">
        <f t="shared" si="8"/>
        <v>100</v>
      </c>
      <c r="T35" s="59" t="str">
        <f t="shared" si="20"/>
        <v>y</v>
      </c>
      <c r="U35" s="59" t="str">
        <f t="shared" si="9"/>
        <v/>
      </c>
      <c r="V35" s="59">
        <f t="shared" si="2"/>
        <v>0</v>
      </c>
      <c r="W35" s="59">
        <f t="shared" si="10"/>
        <v>0</v>
      </c>
      <c r="X35" s="59">
        <f t="shared" si="11"/>
        <v>-449.99999999999994</v>
      </c>
      <c r="AA35" s="59">
        <f t="shared" si="12"/>
        <v>-23253.25</v>
      </c>
      <c r="AB35" s="59">
        <f t="shared" si="13"/>
        <v>0</v>
      </c>
      <c r="AC35" s="57">
        <f t="shared" si="14"/>
        <v>-23253.25</v>
      </c>
      <c r="AW35" s="57">
        <f t="shared" si="3"/>
        <v>100</v>
      </c>
      <c r="AX35" s="57">
        <f t="shared" si="4"/>
        <v>0</v>
      </c>
      <c r="AZ35" s="57">
        <f t="shared" si="15"/>
        <v>100</v>
      </c>
      <c r="BA35" s="57">
        <f t="shared" si="18"/>
        <v>0</v>
      </c>
    </row>
    <row r="36" spans="10:53">
      <c r="K36" s="53">
        <f t="shared" si="19"/>
        <v>10</v>
      </c>
      <c r="L36" s="53">
        <f t="shared" si="19"/>
        <v>22</v>
      </c>
      <c r="M36" s="49">
        <f t="shared" si="5"/>
        <v>-23703.25</v>
      </c>
      <c r="N36" s="59">
        <f>Income!$N$6</f>
        <v>1783.75</v>
      </c>
      <c r="O36" s="59">
        <f t="shared" si="6"/>
        <v>-21919.5</v>
      </c>
      <c r="P36" s="59">
        <f t="shared" si="0"/>
        <v>-449.99999999999994</v>
      </c>
      <c r="Q36" s="59">
        <f t="shared" si="7"/>
        <v>-22369.5</v>
      </c>
      <c r="R36" s="57">
        <f t="shared" si="17"/>
        <v>100</v>
      </c>
      <c r="S36" s="59">
        <f t="shared" si="8"/>
        <v>100</v>
      </c>
      <c r="T36" s="59" t="str">
        <f t="shared" si="20"/>
        <v>y</v>
      </c>
      <c r="U36" s="59" t="str">
        <f t="shared" si="9"/>
        <v/>
      </c>
      <c r="V36" s="59">
        <f t="shared" si="2"/>
        <v>0</v>
      </c>
      <c r="W36" s="59">
        <f t="shared" si="10"/>
        <v>0</v>
      </c>
      <c r="X36" s="59">
        <f t="shared" si="11"/>
        <v>-449.99999999999994</v>
      </c>
      <c r="AA36" s="59">
        <f t="shared" si="12"/>
        <v>-21819.5</v>
      </c>
      <c r="AB36" s="59">
        <f t="shared" si="13"/>
        <v>0</v>
      </c>
      <c r="AC36" s="57">
        <f t="shared" si="14"/>
        <v>-21819.5</v>
      </c>
      <c r="AW36" s="57">
        <f t="shared" si="3"/>
        <v>100</v>
      </c>
      <c r="AX36" s="57">
        <f t="shared" si="4"/>
        <v>0</v>
      </c>
      <c r="AZ36" s="57">
        <f t="shared" si="15"/>
        <v>100</v>
      </c>
      <c r="BA36" s="57">
        <f t="shared" si="18"/>
        <v>0</v>
      </c>
    </row>
    <row r="37" spans="10:53">
      <c r="K37" s="53">
        <f t="shared" si="19"/>
        <v>11</v>
      </c>
      <c r="L37" s="53">
        <f t="shared" si="19"/>
        <v>23</v>
      </c>
      <c r="M37" s="49">
        <f t="shared" si="5"/>
        <v>-22269.5</v>
      </c>
      <c r="N37" s="59">
        <f>Income!$N$6</f>
        <v>1783.75</v>
      </c>
      <c r="O37" s="59">
        <f t="shared" si="6"/>
        <v>-20485.75</v>
      </c>
      <c r="P37" s="59">
        <f t="shared" si="0"/>
        <v>-449.99999999999994</v>
      </c>
      <c r="Q37" s="59">
        <f t="shared" si="7"/>
        <v>-20935.75</v>
      </c>
      <c r="R37" s="57">
        <f t="shared" si="17"/>
        <v>100</v>
      </c>
      <c r="S37" s="59">
        <f t="shared" si="8"/>
        <v>100</v>
      </c>
      <c r="T37" s="59" t="str">
        <f t="shared" si="20"/>
        <v>y</v>
      </c>
      <c r="U37" s="59" t="str">
        <f t="shared" si="9"/>
        <v/>
      </c>
      <c r="V37" s="59">
        <f t="shared" si="2"/>
        <v>0</v>
      </c>
      <c r="W37" s="59">
        <f t="shared" si="10"/>
        <v>0</v>
      </c>
      <c r="X37" s="59">
        <f t="shared" si="11"/>
        <v>-449.99999999999994</v>
      </c>
      <c r="AA37" s="59">
        <f t="shared" si="12"/>
        <v>-20385.75</v>
      </c>
      <c r="AB37" s="59">
        <f t="shared" si="13"/>
        <v>0</v>
      </c>
      <c r="AC37" s="57">
        <f t="shared" si="14"/>
        <v>-20385.75</v>
      </c>
      <c r="AW37" s="57">
        <f t="shared" si="3"/>
        <v>100</v>
      </c>
      <c r="AX37" s="57">
        <f t="shared" si="4"/>
        <v>0</v>
      </c>
      <c r="AZ37" s="57">
        <f t="shared" si="15"/>
        <v>100</v>
      </c>
      <c r="BA37" s="57">
        <f t="shared" si="18"/>
        <v>0</v>
      </c>
    </row>
    <row r="38" spans="10:53">
      <c r="K38" s="53">
        <f t="shared" si="19"/>
        <v>12</v>
      </c>
      <c r="L38" s="53">
        <f t="shared" si="19"/>
        <v>24</v>
      </c>
      <c r="M38" s="49">
        <f t="shared" si="5"/>
        <v>-20835.75</v>
      </c>
      <c r="N38" s="59">
        <f>Income!$N$6</f>
        <v>1783.75</v>
      </c>
      <c r="O38" s="59">
        <f t="shared" si="6"/>
        <v>-19052</v>
      </c>
      <c r="P38" s="59">
        <f t="shared" si="0"/>
        <v>-449.99999999999994</v>
      </c>
      <c r="Q38" s="59">
        <f t="shared" si="7"/>
        <v>-19502</v>
      </c>
      <c r="R38" s="57">
        <f t="shared" si="17"/>
        <v>100</v>
      </c>
      <c r="S38" s="59">
        <f t="shared" si="8"/>
        <v>100</v>
      </c>
      <c r="T38" s="59" t="str">
        <f t="shared" si="20"/>
        <v>y</v>
      </c>
      <c r="U38" s="59" t="str">
        <f t="shared" si="9"/>
        <v/>
      </c>
      <c r="V38" s="59">
        <f t="shared" si="2"/>
        <v>0</v>
      </c>
      <c r="W38" s="59">
        <f t="shared" si="10"/>
        <v>0</v>
      </c>
      <c r="X38" s="59">
        <f t="shared" si="11"/>
        <v>-449.99999999999994</v>
      </c>
      <c r="AA38" s="59">
        <f t="shared" si="12"/>
        <v>-18952</v>
      </c>
      <c r="AB38" s="59">
        <f t="shared" si="13"/>
        <v>0</v>
      </c>
      <c r="AC38" s="57">
        <f t="shared" si="14"/>
        <v>-18952</v>
      </c>
      <c r="AW38" s="57">
        <f t="shared" si="3"/>
        <v>100</v>
      </c>
      <c r="AX38" s="57">
        <f t="shared" si="4"/>
        <v>0</v>
      </c>
      <c r="AZ38" s="57">
        <f t="shared" si="15"/>
        <v>100</v>
      </c>
      <c r="BA38" s="57">
        <f t="shared" si="18"/>
        <v>0</v>
      </c>
    </row>
    <row r="39" spans="10:53">
      <c r="J39" s="53">
        <v>3</v>
      </c>
      <c r="K39" s="53">
        <v>1</v>
      </c>
      <c r="L39" s="53">
        <f t="shared" si="19"/>
        <v>25</v>
      </c>
      <c r="M39" s="49">
        <f t="shared" si="5"/>
        <v>-19402</v>
      </c>
      <c r="N39" s="59">
        <f>Income!$N$6</f>
        <v>1783.75</v>
      </c>
      <c r="O39" s="59">
        <f t="shared" si="6"/>
        <v>-17618.25</v>
      </c>
      <c r="P39" s="59">
        <f t="shared" si="0"/>
        <v>-13903</v>
      </c>
      <c r="Q39" s="59">
        <f t="shared" si="7"/>
        <v>-31521.25</v>
      </c>
      <c r="R39" s="57">
        <f t="shared" si="17"/>
        <v>100</v>
      </c>
      <c r="S39" s="59">
        <f t="shared" si="8"/>
        <v>100</v>
      </c>
      <c r="T39" s="59" t="str">
        <f t="shared" si="20"/>
        <v>y</v>
      </c>
      <c r="U39" s="59" t="str">
        <f t="shared" si="9"/>
        <v/>
      </c>
      <c r="V39" s="59">
        <f t="shared" si="2"/>
        <v>0</v>
      </c>
      <c r="W39" s="59">
        <f t="shared" si="10"/>
        <v>0</v>
      </c>
      <c r="X39" s="59">
        <f t="shared" si="11"/>
        <v>-449.99999999999994</v>
      </c>
      <c r="Y39" s="59">
        <v>-13453</v>
      </c>
      <c r="Z39" s="59"/>
      <c r="AA39" s="59">
        <f t="shared" si="12"/>
        <v>-17518.25</v>
      </c>
      <c r="AB39" s="59">
        <f t="shared" si="13"/>
        <v>0</v>
      </c>
      <c r="AC39" s="57">
        <f t="shared" si="14"/>
        <v>-17518.25</v>
      </c>
      <c r="AW39" s="57">
        <f t="shared" si="3"/>
        <v>100</v>
      </c>
      <c r="AX39" s="57">
        <f t="shared" si="4"/>
        <v>0</v>
      </c>
      <c r="AZ39" s="57">
        <f t="shared" si="15"/>
        <v>100</v>
      </c>
      <c r="BA39" s="57">
        <f t="shared" si="18"/>
        <v>0</v>
      </c>
    </row>
    <row r="40" spans="10:53">
      <c r="K40" s="53">
        <f t="shared" si="19"/>
        <v>2</v>
      </c>
      <c r="L40" s="53">
        <f t="shared" si="19"/>
        <v>26</v>
      </c>
      <c r="M40" s="49">
        <f t="shared" si="5"/>
        <v>-31421.25</v>
      </c>
      <c r="N40" s="59">
        <f>Income!$N$6</f>
        <v>1783.75</v>
      </c>
      <c r="O40" s="59">
        <f t="shared" si="6"/>
        <v>-29637.5</v>
      </c>
      <c r="P40" s="59">
        <f t="shared" si="0"/>
        <v>-449.99999999999994</v>
      </c>
      <c r="Q40" s="59">
        <f t="shared" si="7"/>
        <v>-30087.5</v>
      </c>
      <c r="R40" s="57">
        <f t="shared" si="17"/>
        <v>100</v>
      </c>
      <c r="S40" s="59">
        <f t="shared" si="8"/>
        <v>100</v>
      </c>
      <c r="T40" s="59" t="str">
        <f t="shared" si="20"/>
        <v>y</v>
      </c>
      <c r="U40" s="59" t="str">
        <f t="shared" si="9"/>
        <v/>
      </c>
      <c r="V40" s="59">
        <f t="shared" si="2"/>
        <v>0</v>
      </c>
      <c r="W40" s="59">
        <f t="shared" si="10"/>
        <v>0</v>
      </c>
      <c r="X40" s="59">
        <f t="shared" si="11"/>
        <v>-449.99999999999994</v>
      </c>
      <c r="AA40" s="59">
        <f t="shared" si="12"/>
        <v>-29537.5</v>
      </c>
      <c r="AB40" s="59">
        <f t="shared" si="13"/>
        <v>0</v>
      </c>
      <c r="AC40" s="57">
        <f t="shared" si="14"/>
        <v>-29537.5</v>
      </c>
      <c r="AW40" s="57">
        <f t="shared" si="3"/>
        <v>100</v>
      </c>
      <c r="AX40" s="57">
        <f t="shared" si="4"/>
        <v>0</v>
      </c>
      <c r="AZ40" s="57">
        <f t="shared" si="15"/>
        <v>100</v>
      </c>
      <c r="BA40" s="57">
        <f t="shared" si="18"/>
        <v>0</v>
      </c>
    </row>
    <row r="41" spans="10:53">
      <c r="K41" s="53">
        <f t="shared" si="19"/>
        <v>3</v>
      </c>
      <c r="L41" s="53">
        <f t="shared" si="19"/>
        <v>27</v>
      </c>
      <c r="M41" s="49">
        <f t="shared" si="5"/>
        <v>-29987.5</v>
      </c>
      <c r="N41" s="59">
        <f>Income!$N$6</f>
        <v>1783.75</v>
      </c>
      <c r="O41" s="59">
        <f t="shared" si="6"/>
        <v>-28203.75</v>
      </c>
      <c r="P41" s="59">
        <f t="shared" si="0"/>
        <v>-449.99999999999994</v>
      </c>
      <c r="Q41" s="59">
        <f t="shared" si="7"/>
        <v>-28653.75</v>
      </c>
      <c r="R41" s="57">
        <f t="shared" si="17"/>
        <v>100</v>
      </c>
      <c r="S41" s="59">
        <f t="shared" si="8"/>
        <v>100</v>
      </c>
      <c r="T41" s="59" t="str">
        <f t="shared" si="20"/>
        <v>y</v>
      </c>
      <c r="U41" s="59" t="str">
        <f t="shared" si="9"/>
        <v/>
      </c>
      <c r="V41" s="59">
        <f t="shared" si="2"/>
        <v>0</v>
      </c>
      <c r="W41" s="59">
        <f t="shared" si="10"/>
        <v>0</v>
      </c>
      <c r="X41" s="59">
        <f t="shared" si="11"/>
        <v>-449.99999999999994</v>
      </c>
      <c r="AA41" s="59">
        <f t="shared" si="12"/>
        <v>-28103.75</v>
      </c>
      <c r="AB41" s="59">
        <f t="shared" si="13"/>
        <v>0</v>
      </c>
      <c r="AC41" s="57">
        <f t="shared" si="14"/>
        <v>-28103.75</v>
      </c>
      <c r="AW41" s="57">
        <f t="shared" si="3"/>
        <v>100</v>
      </c>
      <c r="AX41" s="57">
        <f t="shared" si="4"/>
        <v>0</v>
      </c>
      <c r="AZ41" s="57">
        <f t="shared" si="15"/>
        <v>100</v>
      </c>
      <c r="BA41" s="57">
        <f t="shared" si="18"/>
        <v>0</v>
      </c>
    </row>
    <row r="42" spans="10:53">
      <c r="K42" s="53">
        <f t="shared" si="19"/>
        <v>4</v>
      </c>
      <c r="L42" s="53">
        <f t="shared" si="19"/>
        <v>28</v>
      </c>
      <c r="M42" s="49">
        <f t="shared" si="5"/>
        <v>-28553.75</v>
      </c>
      <c r="N42" s="59">
        <f>Income!$N$6</f>
        <v>1783.75</v>
      </c>
      <c r="O42" s="59">
        <f t="shared" si="6"/>
        <v>-26770</v>
      </c>
      <c r="P42" s="59">
        <f t="shared" si="0"/>
        <v>-449.99999999999994</v>
      </c>
      <c r="Q42" s="59">
        <f t="shared" si="7"/>
        <v>-27220</v>
      </c>
      <c r="R42" s="57">
        <f t="shared" si="17"/>
        <v>100</v>
      </c>
      <c r="S42" s="59">
        <f t="shared" si="8"/>
        <v>100</v>
      </c>
      <c r="T42" s="59" t="str">
        <f t="shared" si="20"/>
        <v>y</v>
      </c>
      <c r="U42" s="59" t="str">
        <f t="shared" si="9"/>
        <v/>
      </c>
      <c r="V42" s="59">
        <f t="shared" si="2"/>
        <v>0</v>
      </c>
      <c r="W42" s="59">
        <f t="shared" si="10"/>
        <v>0</v>
      </c>
      <c r="X42" s="59">
        <f t="shared" si="11"/>
        <v>-449.99999999999994</v>
      </c>
      <c r="AA42" s="59">
        <f t="shared" si="12"/>
        <v>-26670</v>
      </c>
      <c r="AB42" s="59">
        <f t="shared" si="13"/>
        <v>0</v>
      </c>
      <c r="AC42" s="57">
        <f t="shared" si="14"/>
        <v>-26670</v>
      </c>
      <c r="AW42" s="57">
        <f t="shared" si="3"/>
        <v>100</v>
      </c>
      <c r="AX42" s="57">
        <f t="shared" si="4"/>
        <v>0</v>
      </c>
      <c r="AZ42" s="57">
        <f t="shared" si="15"/>
        <v>100</v>
      </c>
      <c r="BA42" s="57">
        <f t="shared" si="18"/>
        <v>0</v>
      </c>
    </row>
    <row r="43" spans="10:53">
      <c r="K43" s="53">
        <f t="shared" si="19"/>
        <v>5</v>
      </c>
      <c r="L43" s="53">
        <f t="shared" si="19"/>
        <v>29</v>
      </c>
      <c r="M43" s="49">
        <f t="shared" si="5"/>
        <v>-27120</v>
      </c>
      <c r="N43" s="59">
        <f>Income!$N$6</f>
        <v>1783.75</v>
      </c>
      <c r="O43" s="59">
        <f t="shared" si="6"/>
        <v>-25336.25</v>
      </c>
      <c r="P43" s="59">
        <f t="shared" si="0"/>
        <v>-449.99999999999994</v>
      </c>
      <c r="Q43" s="59">
        <f t="shared" si="7"/>
        <v>-25786.25</v>
      </c>
      <c r="R43" s="57">
        <f t="shared" si="17"/>
        <v>100</v>
      </c>
      <c r="S43" s="59">
        <f t="shared" si="8"/>
        <v>100</v>
      </c>
      <c r="T43" s="59" t="str">
        <f t="shared" si="20"/>
        <v>y</v>
      </c>
      <c r="U43" s="59" t="str">
        <f t="shared" si="9"/>
        <v/>
      </c>
      <c r="V43" s="59">
        <f t="shared" si="2"/>
        <v>0</v>
      </c>
      <c r="W43" s="59">
        <f t="shared" si="10"/>
        <v>0</v>
      </c>
      <c r="X43" s="59">
        <f t="shared" si="11"/>
        <v>-449.99999999999994</v>
      </c>
      <c r="AA43" s="59">
        <f t="shared" si="12"/>
        <v>-25236.25</v>
      </c>
      <c r="AB43" s="59">
        <f t="shared" si="13"/>
        <v>0</v>
      </c>
      <c r="AC43" s="57">
        <f t="shared" si="14"/>
        <v>-25236.25</v>
      </c>
      <c r="AW43" s="57">
        <f t="shared" si="3"/>
        <v>100</v>
      </c>
      <c r="AX43" s="57">
        <f t="shared" si="4"/>
        <v>0</v>
      </c>
      <c r="AZ43" s="57">
        <f t="shared" si="15"/>
        <v>100</v>
      </c>
      <c r="BA43" s="57">
        <f t="shared" si="18"/>
        <v>0</v>
      </c>
    </row>
    <row r="44" spans="10:53">
      <c r="K44" s="53">
        <f t="shared" si="19"/>
        <v>6</v>
      </c>
      <c r="L44" s="53">
        <f t="shared" si="19"/>
        <v>30</v>
      </c>
      <c r="M44" s="49">
        <f t="shared" si="5"/>
        <v>-25686.25</v>
      </c>
      <c r="N44" s="59">
        <f>Income!$N$6</f>
        <v>1783.75</v>
      </c>
      <c r="O44" s="59">
        <f t="shared" si="6"/>
        <v>-23902.5</v>
      </c>
      <c r="P44" s="59">
        <f t="shared" si="0"/>
        <v>-449.99999999999994</v>
      </c>
      <c r="Q44" s="59">
        <f t="shared" si="7"/>
        <v>-24352.5</v>
      </c>
      <c r="R44" s="57">
        <f t="shared" si="17"/>
        <v>100</v>
      </c>
      <c r="S44" s="59">
        <f t="shared" si="8"/>
        <v>100</v>
      </c>
      <c r="T44" s="59" t="str">
        <f t="shared" si="20"/>
        <v>y</v>
      </c>
      <c r="U44" s="59" t="str">
        <f t="shared" si="9"/>
        <v/>
      </c>
      <c r="V44" s="59">
        <f t="shared" si="2"/>
        <v>0</v>
      </c>
      <c r="W44" s="59">
        <f t="shared" si="10"/>
        <v>0</v>
      </c>
      <c r="X44" s="59">
        <f t="shared" si="11"/>
        <v>-449.99999999999994</v>
      </c>
      <c r="AA44" s="59">
        <f t="shared" si="12"/>
        <v>-23802.5</v>
      </c>
      <c r="AB44" s="59">
        <f t="shared" si="13"/>
        <v>0</v>
      </c>
      <c r="AC44" s="57">
        <f t="shared" si="14"/>
        <v>-23802.5</v>
      </c>
      <c r="AW44" s="57">
        <f t="shared" si="3"/>
        <v>100</v>
      </c>
      <c r="AX44" s="57">
        <f t="shared" si="4"/>
        <v>0</v>
      </c>
      <c r="AZ44" s="57">
        <f t="shared" si="15"/>
        <v>100</v>
      </c>
      <c r="BA44" s="57">
        <f t="shared" si="18"/>
        <v>0</v>
      </c>
    </row>
    <row r="45" spans="10:53">
      <c r="K45" s="53">
        <f t="shared" si="19"/>
        <v>7</v>
      </c>
      <c r="L45" s="53">
        <f t="shared" si="19"/>
        <v>31</v>
      </c>
      <c r="M45" s="49">
        <f t="shared" si="5"/>
        <v>-24252.5</v>
      </c>
      <c r="N45" s="59">
        <f>Income!$N$6</f>
        <v>1783.75</v>
      </c>
      <c r="O45" s="59">
        <f t="shared" si="6"/>
        <v>-22468.75</v>
      </c>
      <c r="P45" s="59">
        <f t="shared" si="0"/>
        <v>-13903</v>
      </c>
      <c r="Q45" s="59">
        <f t="shared" si="7"/>
        <v>-36371.75</v>
      </c>
      <c r="R45" s="57">
        <f t="shared" si="17"/>
        <v>100</v>
      </c>
      <c r="S45" s="59">
        <f t="shared" si="8"/>
        <v>100</v>
      </c>
      <c r="T45" s="59" t="str">
        <f t="shared" si="20"/>
        <v>y</v>
      </c>
      <c r="U45" s="59" t="str">
        <f t="shared" si="9"/>
        <v/>
      </c>
      <c r="V45" s="59">
        <f t="shared" si="2"/>
        <v>0</v>
      </c>
      <c r="W45" s="59">
        <f t="shared" si="10"/>
        <v>0</v>
      </c>
      <c r="X45" s="59">
        <f t="shared" si="11"/>
        <v>-449.99999999999994</v>
      </c>
      <c r="Y45" s="59">
        <v>-13453</v>
      </c>
      <c r="Z45" s="59"/>
      <c r="AA45" s="59">
        <f t="shared" si="12"/>
        <v>-22368.75</v>
      </c>
      <c r="AB45" s="59">
        <f t="shared" si="13"/>
        <v>0</v>
      </c>
      <c r="AC45" s="57">
        <f t="shared" si="14"/>
        <v>-22368.75</v>
      </c>
      <c r="AW45" s="57">
        <f t="shared" si="3"/>
        <v>100</v>
      </c>
      <c r="AX45" s="57">
        <f t="shared" si="4"/>
        <v>0</v>
      </c>
      <c r="AZ45" s="57">
        <f t="shared" si="15"/>
        <v>100</v>
      </c>
      <c r="BA45" s="57">
        <f t="shared" si="18"/>
        <v>0</v>
      </c>
    </row>
    <row r="46" spans="10:53">
      <c r="K46" s="53">
        <f t="shared" si="19"/>
        <v>8</v>
      </c>
      <c r="L46" s="53">
        <f t="shared" si="19"/>
        <v>32</v>
      </c>
      <c r="M46" s="49">
        <f t="shared" si="5"/>
        <v>-36271.75</v>
      </c>
      <c r="N46" s="59">
        <f>Income!$N$6</f>
        <v>1783.75</v>
      </c>
      <c r="O46" s="59">
        <f t="shared" si="6"/>
        <v>-34488</v>
      </c>
      <c r="P46" s="59">
        <f t="shared" si="0"/>
        <v>-449.99999999999994</v>
      </c>
      <c r="Q46" s="59">
        <f t="shared" si="7"/>
        <v>-34938</v>
      </c>
      <c r="R46" s="57">
        <f t="shared" si="17"/>
        <v>100</v>
      </c>
      <c r="S46" s="59">
        <f t="shared" si="8"/>
        <v>100</v>
      </c>
      <c r="T46" s="59" t="str">
        <f t="shared" si="20"/>
        <v>y</v>
      </c>
      <c r="U46" s="59" t="str">
        <f t="shared" si="9"/>
        <v/>
      </c>
      <c r="V46" s="59">
        <f t="shared" si="2"/>
        <v>0</v>
      </c>
      <c r="W46" s="59">
        <f t="shared" si="10"/>
        <v>0</v>
      </c>
      <c r="X46" s="59">
        <f t="shared" si="11"/>
        <v>-449.99999999999994</v>
      </c>
      <c r="AA46" s="59">
        <f t="shared" si="12"/>
        <v>-34388</v>
      </c>
      <c r="AB46" s="59">
        <f t="shared" si="13"/>
        <v>0</v>
      </c>
      <c r="AC46" s="57">
        <f t="shared" si="14"/>
        <v>-34388</v>
      </c>
      <c r="AW46" s="57">
        <f t="shared" si="3"/>
        <v>100</v>
      </c>
      <c r="AX46" s="57">
        <f t="shared" si="4"/>
        <v>0</v>
      </c>
      <c r="AZ46" s="57">
        <f t="shared" si="15"/>
        <v>100</v>
      </c>
      <c r="BA46" s="57">
        <f t="shared" si="18"/>
        <v>0</v>
      </c>
    </row>
    <row r="47" spans="10:53">
      <c r="K47" s="53">
        <f t="shared" si="19"/>
        <v>9</v>
      </c>
      <c r="L47" s="53">
        <f t="shared" si="19"/>
        <v>33</v>
      </c>
      <c r="M47" s="49">
        <f t="shared" si="5"/>
        <v>-34838</v>
      </c>
      <c r="N47" s="59">
        <f>Income!$N$6</f>
        <v>1783.75</v>
      </c>
      <c r="O47" s="59">
        <f t="shared" si="6"/>
        <v>-33054.25</v>
      </c>
      <c r="P47" s="59">
        <f t="shared" si="0"/>
        <v>-449.99999999999994</v>
      </c>
      <c r="Q47" s="59">
        <f t="shared" si="7"/>
        <v>-33504.25</v>
      </c>
      <c r="R47" s="57">
        <f t="shared" si="17"/>
        <v>100</v>
      </c>
      <c r="S47" s="59">
        <f t="shared" si="8"/>
        <v>100</v>
      </c>
      <c r="T47" s="59" t="str">
        <f t="shared" si="20"/>
        <v>y</v>
      </c>
      <c r="U47" s="59" t="str">
        <f t="shared" si="9"/>
        <v/>
      </c>
      <c r="V47" s="59">
        <f t="shared" si="2"/>
        <v>0</v>
      </c>
      <c r="W47" s="59">
        <f t="shared" si="10"/>
        <v>0</v>
      </c>
      <c r="X47" s="59">
        <f t="shared" si="11"/>
        <v>-449.99999999999994</v>
      </c>
      <c r="AA47" s="59">
        <f t="shared" si="12"/>
        <v>-32954.25</v>
      </c>
      <c r="AB47" s="59">
        <f t="shared" si="13"/>
        <v>0</v>
      </c>
      <c r="AC47" s="57">
        <f t="shared" si="14"/>
        <v>-32954.25</v>
      </c>
      <c r="AW47" s="57">
        <f t="shared" si="3"/>
        <v>100</v>
      </c>
      <c r="AX47" s="57">
        <f t="shared" si="4"/>
        <v>0</v>
      </c>
      <c r="AZ47" s="57">
        <f t="shared" si="15"/>
        <v>100</v>
      </c>
      <c r="BA47" s="57">
        <f t="shared" si="18"/>
        <v>0</v>
      </c>
    </row>
    <row r="48" spans="10:53">
      <c r="K48" s="53">
        <f t="shared" si="19"/>
        <v>10</v>
      </c>
      <c r="L48" s="53">
        <f t="shared" si="19"/>
        <v>34</v>
      </c>
      <c r="M48" s="49">
        <f t="shared" si="5"/>
        <v>-33404.25</v>
      </c>
      <c r="N48" s="59">
        <f>Income!$N$6</f>
        <v>1783.75</v>
      </c>
      <c r="O48" s="59">
        <f t="shared" si="6"/>
        <v>-31620.5</v>
      </c>
      <c r="P48" s="59">
        <f t="shared" si="0"/>
        <v>-449.99999999999994</v>
      </c>
      <c r="Q48" s="59">
        <f t="shared" si="7"/>
        <v>-32070.5</v>
      </c>
      <c r="R48" s="57">
        <f t="shared" si="17"/>
        <v>100</v>
      </c>
      <c r="S48" s="59">
        <f t="shared" si="8"/>
        <v>100</v>
      </c>
      <c r="T48" s="59" t="str">
        <f t="shared" si="20"/>
        <v>y</v>
      </c>
      <c r="U48" s="59" t="str">
        <f t="shared" si="9"/>
        <v/>
      </c>
      <c r="V48" s="59">
        <f t="shared" si="2"/>
        <v>0</v>
      </c>
      <c r="W48" s="59">
        <f t="shared" si="10"/>
        <v>0</v>
      </c>
      <c r="X48" s="59">
        <f t="shared" si="11"/>
        <v>-449.99999999999994</v>
      </c>
      <c r="AA48" s="59">
        <f t="shared" si="12"/>
        <v>-31520.5</v>
      </c>
      <c r="AB48" s="59">
        <f t="shared" si="13"/>
        <v>0</v>
      </c>
      <c r="AC48" s="57">
        <f t="shared" si="14"/>
        <v>-31520.5</v>
      </c>
      <c r="AW48" s="57">
        <f t="shared" si="3"/>
        <v>100</v>
      </c>
      <c r="AX48" s="57">
        <f t="shared" si="4"/>
        <v>0</v>
      </c>
      <c r="AZ48" s="57">
        <f t="shared" si="15"/>
        <v>100</v>
      </c>
      <c r="BA48" s="57">
        <f t="shared" si="18"/>
        <v>0</v>
      </c>
    </row>
    <row r="49" spans="10:53">
      <c r="K49" s="53">
        <f t="shared" ref="K49:L64" si="21">K48+1</f>
        <v>11</v>
      </c>
      <c r="L49" s="53">
        <f t="shared" si="21"/>
        <v>35</v>
      </c>
      <c r="M49" s="49">
        <f t="shared" si="5"/>
        <v>-31970.5</v>
      </c>
      <c r="N49" s="59">
        <f>Income!$N$6</f>
        <v>1783.75</v>
      </c>
      <c r="O49" s="59">
        <f t="shared" si="6"/>
        <v>-30186.75</v>
      </c>
      <c r="P49" s="59">
        <f t="shared" si="0"/>
        <v>-449.99999999999994</v>
      </c>
      <c r="Q49" s="59">
        <f t="shared" si="7"/>
        <v>-30636.75</v>
      </c>
      <c r="R49" s="57">
        <f t="shared" si="17"/>
        <v>100</v>
      </c>
      <c r="S49" s="59">
        <f t="shared" si="8"/>
        <v>100</v>
      </c>
      <c r="T49" s="59" t="str">
        <f t="shared" si="20"/>
        <v>y</v>
      </c>
      <c r="U49" s="59" t="str">
        <f t="shared" si="9"/>
        <v/>
      </c>
      <c r="V49" s="59">
        <f t="shared" si="2"/>
        <v>0</v>
      </c>
      <c r="W49" s="59">
        <f t="shared" si="10"/>
        <v>0</v>
      </c>
      <c r="X49" s="59">
        <f t="shared" si="11"/>
        <v>-449.99999999999994</v>
      </c>
      <c r="AA49" s="59">
        <f t="shared" si="12"/>
        <v>-30086.75</v>
      </c>
      <c r="AB49" s="59">
        <f t="shared" si="13"/>
        <v>0</v>
      </c>
      <c r="AC49" s="57">
        <f t="shared" si="14"/>
        <v>-30086.75</v>
      </c>
      <c r="AW49" s="57">
        <f t="shared" si="3"/>
        <v>100</v>
      </c>
      <c r="AX49" s="57">
        <f t="shared" si="4"/>
        <v>0</v>
      </c>
      <c r="AZ49" s="57">
        <f t="shared" si="15"/>
        <v>100</v>
      </c>
      <c r="BA49" s="57">
        <f t="shared" si="18"/>
        <v>0</v>
      </c>
    </row>
    <row r="50" spans="10:53">
      <c r="K50" s="53">
        <f t="shared" si="21"/>
        <v>12</v>
      </c>
      <c r="L50" s="53">
        <f t="shared" si="21"/>
        <v>36</v>
      </c>
      <c r="M50" s="49">
        <f t="shared" si="5"/>
        <v>-30536.75</v>
      </c>
      <c r="N50" s="59">
        <f>Income!$N$6</f>
        <v>1783.75</v>
      </c>
      <c r="O50" s="59">
        <f t="shared" si="6"/>
        <v>-28753</v>
      </c>
      <c r="P50" s="59">
        <f t="shared" si="0"/>
        <v>-449.99999999999994</v>
      </c>
      <c r="Q50" s="59">
        <f t="shared" si="7"/>
        <v>-29203</v>
      </c>
      <c r="R50" s="57">
        <f t="shared" si="17"/>
        <v>100</v>
      </c>
      <c r="S50" s="59">
        <f t="shared" si="8"/>
        <v>100</v>
      </c>
      <c r="T50" s="59" t="str">
        <f t="shared" si="20"/>
        <v>y</v>
      </c>
      <c r="U50" s="59" t="str">
        <f t="shared" si="9"/>
        <v/>
      </c>
      <c r="V50" s="59">
        <f t="shared" si="2"/>
        <v>0</v>
      </c>
      <c r="W50" s="59">
        <f t="shared" si="10"/>
        <v>0</v>
      </c>
      <c r="X50" s="59">
        <f t="shared" si="11"/>
        <v>-449.99999999999994</v>
      </c>
      <c r="AA50" s="59">
        <f t="shared" si="12"/>
        <v>-28653</v>
      </c>
      <c r="AB50" s="59">
        <f t="shared" si="13"/>
        <v>0</v>
      </c>
      <c r="AC50" s="57">
        <f t="shared" si="14"/>
        <v>-28653</v>
      </c>
      <c r="AW50" s="57">
        <f t="shared" si="3"/>
        <v>100</v>
      </c>
      <c r="AX50" s="57">
        <f t="shared" si="4"/>
        <v>0</v>
      </c>
      <c r="AZ50" s="57">
        <f t="shared" si="15"/>
        <v>100</v>
      </c>
      <c r="BA50" s="57">
        <f t="shared" si="18"/>
        <v>0</v>
      </c>
    </row>
    <row r="51" spans="10:53">
      <c r="J51" s="53">
        <v>4</v>
      </c>
      <c r="K51" s="53">
        <v>1</v>
      </c>
      <c r="L51" s="53">
        <f t="shared" si="21"/>
        <v>37</v>
      </c>
      <c r="M51" s="49">
        <f t="shared" si="5"/>
        <v>-29103</v>
      </c>
      <c r="N51" s="59">
        <f>Income!$N$6</f>
        <v>1783.75</v>
      </c>
      <c r="O51" s="59">
        <f t="shared" si="6"/>
        <v>-27319.25</v>
      </c>
      <c r="P51" s="59">
        <f t="shared" si="0"/>
        <v>-13903</v>
      </c>
      <c r="Q51" s="59">
        <f t="shared" si="7"/>
        <v>-41222.25</v>
      </c>
      <c r="R51" s="57">
        <f t="shared" si="17"/>
        <v>100</v>
      </c>
      <c r="S51" s="59">
        <f t="shared" si="8"/>
        <v>100</v>
      </c>
      <c r="T51" s="59" t="str">
        <f t="shared" si="20"/>
        <v>y</v>
      </c>
      <c r="U51" s="59" t="str">
        <f t="shared" si="9"/>
        <v/>
      </c>
      <c r="V51" s="59">
        <f t="shared" si="2"/>
        <v>0</v>
      </c>
      <c r="W51" s="59">
        <f t="shared" si="10"/>
        <v>0</v>
      </c>
      <c r="X51" s="59">
        <f t="shared" si="11"/>
        <v>-449.99999999999994</v>
      </c>
      <c r="Y51" s="59">
        <v>-13453</v>
      </c>
      <c r="Z51" s="59"/>
      <c r="AA51" s="59">
        <f t="shared" si="12"/>
        <v>-27219.25</v>
      </c>
      <c r="AB51" s="59">
        <f t="shared" si="13"/>
        <v>0</v>
      </c>
      <c r="AC51" s="57">
        <f t="shared" si="14"/>
        <v>-27219.25</v>
      </c>
      <c r="AW51" s="57">
        <f t="shared" si="3"/>
        <v>100</v>
      </c>
      <c r="AX51" s="57">
        <f t="shared" si="4"/>
        <v>0</v>
      </c>
      <c r="AZ51" s="57">
        <f t="shared" si="15"/>
        <v>100</v>
      </c>
      <c r="BA51" s="57">
        <f t="shared" si="18"/>
        <v>0</v>
      </c>
    </row>
    <row r="52" spans="10:53">
      <c r="K52" s="53">
        <f t="shared" si="21"/>
        <v>2</v>
      </c>
      <c r="L52" s="53">
        <f t="shared" si="21"/>
        <v>38</v>
      </c>
      <c r="M52" s="49">
        <f t="shared" si="5"/>
        <v>-41122.25</v>
      </c>
      <c r="N52" s="59">
        <f>Income!$N$6</f>
        <v>1783.75</v>
      </c>
      <c r="O52" s="59">
        <f t="shared" si="6"/>
        <v>-39338.5</v>
      </c>
      <c r="P52" s="59">
        <f t="shared" si="0"/>
        <v>-449.99999999999994</v>
      </c>
      <c r="Q52" s="59">
        <f t="shared" si="7"/>
        <v>-39788.5</v>
      </c>
      <c r="R52" s="57">
        <f t="shared" si="17"/>
        <v>100</v>
      </c>
      <c r="S52" s="59">
        <f t="shared" si="8"/>
        <v>100</v>
      </c>
      <c r="T52" s="59" t="str">
        <f t="shared" si="20"/>
        <v>y</v>
      </c>
      <c r="U52" s="59" t="str">
        <f t="shared" si="9"/>
        <v/>
      </c>
      <c r="V52" s="59">
        <f t="shared" si="2"/>
        <v>0</v>
      </c>
      <c r="W52" s="59">
        <f t="shared" si="10"/>
        <v>0</v>
      </c>
      <c r="X52" s="59">
        <f t="shared" si="11"/>
        <v>-449.99999999999994</v>
      </c>
      <c r="AA52" s="59">
        <f t="shared" si="12"/>
        <v>-39238.5</v>
      </c>
      <c r="AB52" s="59">
        <f t="shared" si="13"/>
        <v>0</v>
      </c>
      <c r="AC52" s="57">
        <f t="shared" si="14"/>
        <v>-39238.5</v>
      </c>
      <c r="AW52" s="57">
        <f t="shared" si="3"/>
        <v>100</v>
      </c>
      <c r="AX52" s="57">
        <f t="shared" si="4"/>
        <v>0</v>
      </c>
      <c r="AZ52" s="57">
        <f t="shared" si="15"/>
        <v>100</v>
      </c>
      <c r="BA52" s="57">
        <f t="shared" si="18"/>
        <v>0</v>
      </c>
    </row>
    <row r="53" spans="10:53">
      <c r="K53" s="53">
        <f t="shared" si="21"/>
        <v>3</v>
      </c>
      <c r="L53" s="53">
        <f t="shared" si="21"/>
        <v>39</v>
      </c>
      <c r="M53" s="49">
        <f t="shared" si="5"/>
        <v>-39688.5</v>
      </c>
      <c r="N53" s="59">
        <f>Income!$N$6</f>
        <v>1783.75</v>
      </c>
      <c r="O53" s="59">
        <f t="shared" si="6"/>
        <v>-37904.75</v>
      </c>
      <c r="P53" s="59">
        <f t="shared" si="0"/>
        <v>-449.99999999999994</v>
      </c>
      <c r="Q53" s="59">
        <f t="shared" si="7"/>
        <v>-38354.75</v>
      </c>
      <c r="R53" s="57">
        <f t="shared" si="17"/>
        <v>100</v>
      </c>
      <c r="S53" s="59">
        <f t="shared" si="8"/>
        <v>100</v>
      </c>
      <c r="T53" s="59" t="str">
        <f t="shared" si="20"/>
        <v>y</v>
      </c>
      <c r="U53" s="59" t="str">
        <f t="shared" si="9"/>
        <v/>
      </c>
      <c r="V53" s="59">
        <f t="shared" si="2"/>
        <v>0</v>
      </c>
      <c r="W53" s="59">
        <f t="shared" si="10"/>
        <v>0</v>
      </c>
      <c r="X53" s="59">
        <f t="shared" si="11"/>
        <v>-449.99999999999994</v>
      </c>
      <c r="AA53" s="59">
        <f t="shared" si="12"/>
        <v>-37804.75</v>
      </c>
      <c r="AB53" s="59">
        <f t="shared" si="13"/>
        <v>0</v>
      </c>
      <c r="AC53" s="57">
        <f t="shared" si="14"/>
        <v>-37804.75</v>
      </c>
      <c r="AW53" s="57">
        <f t="shared" si="3"/>
        <v>100</v>
      </c>
      <c r="AX53" s="57">
        <f t="shared" si="4"/>
        <v>0</v>
      </c>
      <c r="AZ53" s="57">
        <f t="shared" si="15"/>
        <v>100</v>
      </c>
      <c r="BA53" s="57">
        <f t="shared" si="18"/>
        <v>0</v>
      </c>
    </row>
    <row r="54" spans="10:53">
      <c r="K54" s="53">
        <f t="shared" si="21"/>
        <v>4</v>
      </c>
      <c r="L54" s="53">
        <f t="shared" si="21"/>
        <v>40</v>
      </c>
      <c r="M54" s="49">
        <f t="shared" si="5"/>
        <v>-38254.75</v>
      </c>
      <c r="N54" s="59">
        <f>Income!$N$6</f>
        <v>1783.75</v>
      </c>
      <c r="O54" s="59">
        <f t="shared" si="6"/>
        <v>-36471</v>
      </c>
      <c r="P54" s="59">
        <f t="shared" si="0"/>
        <v>-449.99999999999994</v>
      </c>
      <c r="Q54" s="59">
        <f t="shared" si="7"/>
        <v>-36921</v>
      </c>
      <c r="R54" s="57">
        <f t="shared" si="17"/>
        <v>100</v>
      </c>
      <c r="S54" s="59">
        <f t="shared" si="8"/>
        <v>100</v>
      </c>
      <c r="T54" s="59" t="str">
        <f t="shared" si="20"/>
        <v>y</v>
      </c>
      <c r="U54" s="59" t="str">
        <f t="shared" si="9"/>
        <v/>
      </c>
      <c r="V54" s="59">
        <f t="shared" si="2"/>
        <v>0</v>
      </c>
      <c r="W54" s="59">
        <f t="shared" si="10"/>
        <v>0</v>
      </c>
      <c r="X54" s="59">
        <f t="shared" si="11"/>
        <v>-449.99999999999994</v>
      </c>
      <c r="AA54" s="59">
        <f t="shared" si="12"/>
        <v>-36371</v>
      </c>
      <c r="AB54" s="59">
        <f t="shared" si="13"/>
        <v>0</v>
      </c>
      <c r="AC54" s="57">
        <f t="shared" si="14"/>
        <v>-36371</v>
      </c>
      <c r="AW54" s="57">
        <f t="shared" si="3"/>
        <v>100</v>
      </c>
      <c r="AX54" s="57">
        <f t="shared" si="4"/>
        <v>0</v>
      </c>
      <c r="AZ54" s="57">
        <f t="shared" si="15"/>
        <v>100</v>
      </c>
      <c r="BA54" s="57">
        <f t="shared" si="18"/>
        <v>0</v>
      </c>
    </row>
    <row r="55" spans="10:53">
      <c r="K55" s="53">
        <f t="shared" si="21"/>
        <v>5</v>
      </c>
      <c r="L55" s="53">
        <f t="shared" si="21"/>
        <v>41</v>
      </c>
      <c r="M55" s="49">
        <f t="shared" si="5"/>
        <v>-36821</v>
      </c>
      <c r="N55" s="59">
        <f>Income!$N$6</f>
        <v>1783.75</v>
      </c>
      <c r="O55" s="59">
        <f t="shared" si="6"/>
        <v>-35037.25</v>
      </c>
      <c r="P55" s="59">
        <f t="shared" si="0"/>
        <v>-449.99999999999994</v>
      </c>
      <c r="Q55" s="59">
        <f t="shared" si="7"/>
        <v>-35487.25</v>
      </c>
      <c r="R55" s="57">
        <f t="shared" si="17"/>
        <v>100</v>
      </c>
      <c r="S55" s="59">
        <f t="shared" si="8"/>
        <v>100</v>
      </c>
      <c r="T55" s="59" t="str">
        <f t="shared" si="20"/>
        <v>y</v>
      </c>
      <c r="U55" s="59" t="str">
        <f t="shared" si="9"/>
        <v/>
      </c>
      <c r="V55" s="59">
        <f t="shared" si="2"/>
        <v>0</v>
      </c>
      <c r="W55" s="59">
        <f t="shared" si="10"/>
        <v>0</v>
      </c>
      <c r="X55" s="59">
        <f t="shared" si="11"/>
        <v>-449.99999999999994</v>
      </c>
      <c r="AA55" s="59">
        <f t="shared" si="12"/>
        <v>-34937.25</v>
      </c>
      <c r="AB55" s="59">
        <f t="shared" si="13"/>
        <v>0</v>
      </c>
      <c r="AC55" s="57">
        <f t="shared" si="14"/>
        <v>-34937.25</v>
      </c>
      <c r="AW55" s="57">
        <f t="shared" si="3"/>
        <v>100</v>
      </c>
      <c r="AX55" s="57">
        <f t="shared" si="4"/>
        <v>0</v>
      </c>
      <c r="AZ55" s="57">
        <f t="shared" si="15"/>
        <v>100</v>
      </c>
      <c r="BA55" s="57">
        <f t="shared" si="18"/>
        <v>0</v>
      </c>
    </row>
    <row r="56" spans="10:53">
      <c r="K56" s="53">
        <f t="shared" si="21"/>
        <v>6</v>
      </c>
      <c r="L56" s="53">
        <f t="shared" si="21"/>
        <v>42</v>
      </c>
      <c r="M56" s="49">
        <f t="shared" si="5"/>
        <v>-35387.25</v>
      </c>
      <c r="N56" s="59">
        <f>Income!$N$6</f>
        <v>1783.75</v>
      </c>
      <c r="O56" s="59">
        <f t="shared" si="6"/>
        <v>-33603.5</v>
      </c>
      <c r="P56" s="59">
        <f t="shared" si="0"/>
        <v>-449.99999999999994</v>
      </c>
      <c r="Q56" s="59">
        <f t="shared" si="7"/>
        <v>-34053.5</v>
      </c>
      <c r="R56" s="57">
        <f t="shared" si="17"/>
        <v>100</v>
      </c>
      <c r="S56" s="59">
        <f t="shared" si="8"/>
        <v>100</v>
      </c>
      <c r="T56" s="59" t="str">
        <f t="shared" si="20"/>
        <v>y</v>
      </c>
      <c r="U56" s="59" t="str">
        <f t="shared" si="9"/>
        <v/>
      </c>
      <c r="V56" s="59">
        <f t="shared" si="2"/>
        <v>0</v>
      </c>
      <c r="W56" s="59">
        <f t="shared" si="10"/>
        <v>0</v>
      </c>
      <c r="X56" s="59">
        <f t="shared" si="11"/>
        <v>-449.99999999999994</v>
      </c>
      <c r="AA56" s="59">
        <f t="shared" si="12"/>
        <v>-33503.5</v>
      </c>
      <c r="AB56" s="59">
        <f t="shared" si="13"/>
        <v>0</v>
      </c>
      <c r="AC56" s="57">
        <f t="shared" si="14"/>
        <v>-33503.5</v>
      </c>
      <c r="AW56" s="57">
        <f t="shared" si="3"/>
        <v>100</v>
      </c>
      <c r="AX56" s="57">
        <f t="shared" si="4"/>
        <v>0</v>
      </c>
      <c r="AZ56" s="57">
        <f t="shared" si="15"/>
        <v>100</v>
      </c>
      <c r="BA56" s="57">
        <f t="shared" si="18"/>
        <v>0</v>
      </c>
    </row>
    <row r="57" spans="10:53">
      <c r="K57" s="53">
        <f t="shared" si="21"/>
        <v>7</v>
      </c>
      <c r="L57" s="53">
        <f t="shared" si="21"/>
        <v>43</v>
      </c>
      <c r="M57" s="49">
        <f t="shared" si="5"/>
        <v>-33953.5</v>
      </c>
      <c r="N57" s="59">
        <f>Income!$N$6</f>
        <v>1783.75</v>
      </c>
      <c r="O57" s="59">
        <f t="shared" si="6"/>
        <v>-32169.75</v>
      </c>
      <c r="P57" s="59">
        <f t="shared" si="0"/>
        <v>-13903</v>
      </c>
      <c r="Q57" s="59">
        <f t="shared" si="7"/>
        <v>-46072.75</v>
      </c>
      <c r="R57" s="57">
        <f t="shared" si="17"/>
        <v>100</v>
      </c>
      <c r="S57" s="59">
        <f t="shared" si="8"/>
        <v>100</v>
      </c>
      <c r="T57" s="59" t="str">
        <f t="shared" si="20"/>
        <v>y</v>
      </c>
      <c r="U57" s="59" t="str">
        <f t="shared" si="9"/>
        <v/>
      </c>
      <c r="V57" s="59">
        <f t="shared" si="2"/>
        <v>0</v>
      </c>
      <c r="W57" s="59">
        <f t="shared" si="10"/>
        <v>0</v>
      </c>
      <c r="X57" s="59">
        <f t="shared" si="11"/>
        <v>-449.99999999999994</v>
      </c>
      <c r="Y57" s="59">
        <v>-13453</v>
      </c>
      <c r="Z57" s="59"/>
      <c r="AA57" s="59">
        <f t="shared" si="12"/>
        <v>-32069.75</v>
      </c>
      <c r="AB57" s="59">
        <f t="shared" si="13"/>
        <v>0</v>
      </c>
      <c r="AC57" s="57">
        <f t="shared" si="14"/>
        <v>-32069.75</v>
      </c>
      <c r="AW57" s="57">
        <f t="shared" si="3"/>
        <v>100</v>
      </c>
      <c r="AX57" s="57">
        <f t="shared" si="4"/>
        <v>0</v>
      </c>
      <c r="AZ57" s="57">
        <f t="shared" si="15"/>
        <v>100</v>
      </c>
      <c r="BA57" s="57">
        <f t="shared" si="18"/>
        <v>0</v>
      </c>
    </row>
    <row r="58" spans="10:53">
      <c r="K58" s="53">
        <f t="shared" si="21"/>
        <v>8</v>
      </c>
      <c r="L58" s="53">
        <f t="shared" si="21"/>
        <v>44</v>
      </c>
      <c r="M58" s="49">
        <f t="shared" si="5"/>
        <v>-45972.75</v>
      </c>
      <c r="N58" s="59">
        <f>Income!$N$6</f>
        <v>1783.75</v>
      </c>
      <c r="O58" s="59">
        <f t="shared" si="6"/>
        <v>-44189</v>
      </c>
      <c r="P58" s="59">
        <f t="shared" si="0"/>
        <v>-449.99999999999994</v>
      </c>
      <c r="Q58" s="59">
        <f t="shared" si="7"/>
        <v>-44639</v>
      </c>
      <c r="R58" s="57">
        <f t="shared" si="17"/>
        <v>100</v>
      </c>
      <c r="S58" s="59">
        <f t="shared" si="8"/>
        <v>100</v>
      </c>
      <c r="T58" s="59" t="str">
        <f t="shared" si="20"/>
        <v>y</v>
      </c>
      <c r="U58" s="59" t="str">
        <f t="shared" si="9"/>
        <v/>
      </c>
      <c r="V58" s="59">
        <f t="shared" si="2"/>
        <v>0</v>
      </c>
      <c r="W58" s="59">
        <f t="shared" si="10"/>
        <v>0</v>
      </c>
      <c r="X58" s="59">
        <f t="shared" si="11"/>
        <v>-449.99999999999994</v>
      </c>
      <c r="AA58" s="59">
        <f t="shared" si="12"/>
        <v>-44089</v>
      </c>
      <c r="AB58" s="59">
        <f t="shared" si="13"/>
        <v>0</v>
      </c>
      <c r="AC58" s="57">
        <f t="shared" si="14"/>
        <v>-44089</v>
      </c>
      <c r="AW58" s="57">
        <f t="shared" si="3"/>
        <v>100</v>
      </c>
      <c r="AX58" s="57">
        <f t="shared" si="4"/>
        <v>0</v>
      </c>
      <c r="AZ58" s="57">
        <f t="shared" si="15"/>
        <v>100</v>
      </c>
      <c r="BA58" s="57">
        <f t="shared" si="18"/>
        <v>0</v>
      </c>
    </row>
    <row r="59" spans="10:53">
      <c r="K59" s="53">
        <f t="shared" si="21"/>
        <v>9</v>
      </c>
      <c r="L59" s="53">
        <f t="shared" si="21"/>
        <v>45</v>
      </c>
      <c r="M59" s="49">
        <f t="shared" si="5"/>
        <v>-44539</v>
      </c>
      <c r="N59" s="59">
        <f>Income!$N$6</f>
        <v>1783.75</v>
      </c>
      <c r="O59" s="59">
        <f t="shared" si="6"/>
        <v>-42755.25</v>
      </c>
      <c r="P59" s="59">
        <f t="shared" si="0"/>
        <v>-449.99999999999994</v>
      </c>
      <c r="Q59" s="59">
        <f t="shared" si="7"/>
        <v>-43205.25</v>
      </c>
      <c r="R59" s="57">
        <f t="shared" si="17"/>
        <v>100</v>
      </c>
      <c r="S59" s="59">
        <f t="shared" si="8"/>
        <v>100</v>
      </c>
      <c r="T59" s="59" t="str">
        <f t="shared" si="20"/>
        <v>y</v>
      </c>
      <c r="U59" s="59" t="str">
        <f t="shared" si="9"/>
        <v/>
      </c>
      <c r="V59" s="59">
        <f t="shared" si="2"/>
        <v>0</v>
      </c>
      <c r="W59" s="59">
        <f t="shared" si="10"/>
        <v>0</v>
      </c>
      <c r="X59" s="59">
        <f t="shared" si="11"/>
        <v>-449.99999999999994</v>
      </c>
      <c r="AA59" s="59">
        <f t="shared" si="12"/>
        <v>-42655.25</v>
      </c>
      <c r="AB59" s="59">
        <f t="shared" si="13"/>
        <v>0</v>
      </c>
      <c r="AC59" s="57">
        <f t="shared" si="14"/>
        <v>-42655.25</v>
      </c>
      <c r="AW59" s="57">
        <f t="shared" si="3"/>
        <v>100</v>
      </c>
      <c r="AX59" s="57">
        <f t="shared" si="4"/>
        <v>0</v>
      </c>
      <c r="AZ59" s="57">
        <f t="shared" si="15"/>
        <v>100</v>
      </c>
      <c r="BA59" s="57">
        <f t="shared" si="18"/>
        <v>0</v>
      </c>
    </row>
    <row r="60" spans="10:53">
      <c r="K60" s="53">
        <f t="shared" si="21"/>
        <v>10</v>
      </c>
      <c r="L60" s="53">
        <f t="shared" si="21"/>
        <v>46</v>
      </c>
      <c r="M60" s="49">
        <f t="shared" si="5"/>
        <v>-43105.25</v>
      </c>
      <c r="N60" s="59">
        <f>Income!$N$6</f>
        <v>1783.75</v>
      </c>
      <c r="O60" s="59">
        <f t="shared" si="6"/>
        <v>-41321.5</v>
      </c>
      <c r="P60" s="59">
        <f t="shared" si="0"/>
        <v>-449.99999999999994</v>
      </c>
      <c r="Q60" s="59">
        <f t="shared" si="7"/>
        <v>-41771.5</v>
      </c>
      <c r="R60" s="57">
        <f t="shared" si="17"/>
        <v>100</v>
      </c>
      <c r="S60" s="59">
        <f t="shared" si="8"/>
        <v>100</v>
      </c>
      <c r="T60" s="59" t="str">
        <f t="shared" si="20"/>
        <v>y</v>
      </c>
      <c r="U60" s="59" t="str">
        <f t="shared" si="9"/>
        <v/>
      </c>
      <c r="V60" s="59">
        <f t="shared" si="2"/>
        <v>0</v>
      </c>
      <c r="W60" s="59">
        <f t="shared" si="10"/>
        <v>0</v>
      </c>
      <c r="X60" s="59">
        <f t="shared" si="11"/>
        <v>-449.99999999999994</v>
      </c>
      <c r="AA60" s="59">
        <f t="shared" si="12"/>
        <v>-41221.5</v>
      </c>
      <c r="AB60" s="59">
        <f t="shared" si="13"/>
        <v>0</v>
      </c>
      <c r="AC60" s="57">
        <f t="shared" si="14"/>
        <v>-41221.5</v>
      </c>
      <c r="AW60" s="57">
        <f t="shared" si="3"/>
        <v>100</v>
      </c>
      <c r="AX60" s="57">
        <f t="shared" si="4"/>
        <v>0</v>
      </c>
      <c r="AZ60" s="57">
        <f t="shared" si="15"/>
        <v>100</v>
      </c>
      <c r="BA60" s="57">
        <f t="shared" si="18"/>
        <v>0</v>
      </c>
    </row>
    <row r="61" spans="10:53">
      <c r="K61" s="53">
        <f t="shared" si="21"/>
        <v>11</v>
      </c>
      <c r="L61" s="53">
        <f t="shared" si="21"/>
        <v>47</v>
      </c>
      <c r="M61" s="49">
        <f t="shared" si="5"/>
        <v>-41671.5</v>
      </c>
      <c r="N61" s="59">
        <f>Income!$N$6</f>
        <v>1783.75</v>
      </c>
      <c r="O61" s="59">
        <f t="shared" si="6"/>
        <v>-39887.75</v>
      </c>
      <c r="P61" s="59">
        <f t="shared" si="0"/>
        <v>-449.99999999999994</v>
      </c>
      <c r="Q61" s="59">
        <f t="shared" si="7"/>
        <v>-40337.75</v>
      </c>
      <c r="R61" s="57">
        <f t="shared" si="17"/>
        <v>100</v>
      </c>
      <c r="S61" s="59">
        <f t="shared" si="8"/>
        <v>100</v>
      </c>
      <c r="T61" s="59" t="str">
        <f t="shared" si="20"/>
        <v>y</v>
      </c>
      <c r="U61" s="59" t="str">
        <f t="shared" si="9"/>
        <v/>
      </c>
      <c r="V61" s="59">
        <f t="shared" si="2"/>
        <v>0</v>
      </c>
      <c r="W61" s="59">
        <f t="shared" si="10"/>
        <v>0</v>
      </c>
      <c r="X61" s="59">
        <f t="shared" si="11"/>
        <v>-449.99999999999994</v>
      </c>
      <c r="AA61" s="59">
        <f t="shared" si="12"/>
        <v>-39787.75</v>
      </c>
      <c r="AB61" s="59">
        <f t="shared" si="13"/>
        <v>0</v>
      </c>
      <c r="AC61" s="57">
        <f t="shared" si="14"/>
        <v>-39787.75</v>
      </c>
      <c r="AW61" s="57">
        <f t="shared" si="3"/>
        <v>100</v>
      </c>
      <c r="AX61" s="57">
        <f t="shared" si="4"/>
        <v>0</v>
      </c>
      <c r="AZ61" s="57">
        <f t="shared" si="15"/>
        <v>100</v>
      </c>
      <c r="BA61" s="57">
        <f t="shared" si="18"/>
        <v>0</v>
      </c>
    </row>
    <row r="62" spans="10:53">
      <c r="K62" s="53">
        <f t="shared" si="21"/>
        <v>12</v>
      </c>
      <c r="L62" s="53">
        <f t="shared" si="21"/>
        <v>48</v>
      </c>
      <c r="M62" s="49">
        <f t="shared" si="5"/>
        <v>-40237.75</v>
      </c>
      <c r="N62" s="59">
        <f>Income!$N$6</f>
        <v>1783.75</v>
      </c>
      <c r="O62" s="59">
        <f t="shared" si="6"/>
        <v>-38454</v>
      </c>
      <c r="P62" s="59">
        <f t="shared" si="0"/>
        <v>-449.99999999999994</v>
      </c>
      <c r="Q62" s="59">
        <f t="shared" si="7"/>
        <v>-38904</v>
      </c>
      <c r="R62" s="57">
        <f t="shared" si="17"/>
        <v>100</v>
      </c>
      <c r="S62" s="59">
        <f t="shared" si="8"/>
        <v>100</v>
      </c>
      <c r="T62" s="59" t="str">
        <f t="shared" si="20"/>
        <v>y</v>
      </c>
      <c r="U62" s="59" t="str">
        <f t="shared" si="9"/>
        <v/>
      </c>
      <c r="V62" s="59">
        <f t="shared" si="2"/>
        <v>0</v>
      </c>
      <c r="W62" s="59">
        <f t="shared" si="10"/>
        <v>0</v>
      </c>
      <c r="X62" s="59">
        <f t="shared" si="11"/>
        <v>-449.99999999999994</v>
      </c>
      <c r="AA62" s="59">
        <f t="shared" si="12"/>
        <v>-38354</v>
      </c>
      <c r="AB62" s="59">
        <f t="shared" si="13"/>
        <v>0</v>
      </c>
      <c r="AC62" s="57">
        <f t="shared" si="14"/>
        <v>-38354</v>
      </c>
      <c r="AW62" s="57">
        <f t="shared" si="3"/>
        <v>100</v>
      </c>
      <c r="AX62" s="57">
        <f t="shared" si="4"/>
        <v>0</v>
      </c>
      <c r="AZ62" s="57">
        <f t="shared" si="15"/>
        <v>100</v>
      </c>
      <c r="BA62" s="57">
        <f t="shared" si="18"/>
        <v>0</v>
      </c>
    </row>
    <row r="63" spans="10:53">
      <c r="J63" s="53">
        <v>5</v>
      </c>
      <c r="K63" s="53">
        <v>1</v>
      </c>
      <c r="L63" s="53">
        <f t="shared" si="21"/>
        <v>49</v>
      </c>
      <c r="M63" s="49">
        <f t="shared" si="5"/>
        <v>-38804</v>
      </c>
      <c r="N63" s="59">
        <f>Income!$N$6</f>
        <v>1783.75</v>
      </c>
      <c r="O63" s="59">
        <f t="shared" si="6"/>
        <v>-37020.25</v>
      </c>
      <c r="P63" s="59">
        <f t="shared" si="0"/>
        <v>-449.99999999999994</v>
      </c>
      <c r="Q63" s="59">
        <f t="shared" si="7"/>
        <v>-37470.25</v>
      </c>
      <c r="R63" s="57">
        <f t="shared" si="17"/>
        <v>100</v>
      </c>
      <c r="S63" s="59">
        <f t="shared" si="8"/>
        <v>100</v>
      </c>
      <c r="T63" s="59" t="str">
        <f t="shared" si="20"/>
        <v>y</v>
      </c>
      <c r="U63" s="59" t="str">
        <f t="shared" si="9"/>
        <v/>
      </c>
      <c r="V63" s="59">
        <f t="shared" si="2"/>
        <v>0</v>
      </c>
      <c r="W63" s="59">
        <f t="shared" si="10"/>
        <v>0</v>
      </c>
      <c r="X63" s="59">
        <f t="shared" si="11"/>
        <v>-449.99999999999994</v>
      </c>
      <c r="Y63" s="59"/>
      <c r="Z63" s="59"/>
      <c r="AA63" s="59">
        <f t="shared" si="12"/>
        <v>-36920.25</v>
      </c>
      <c r="AB63" s="59">
        <f t="shared" si="13"/>
        <v>0</v>
      </c>
      <c r="AC63" s="57">
        <f t="shared" si="14"/>
        <v>-36920.25</v>
      </c>
      <c r="AW63" s="57">
        <f t="shared" si="3"/>
        <v>100</v>
      </c>
      <c r="AX63" s="57">
        <f t="shared" si="4"/>
        <v>0</v>
      </c>
      <c r="AZ63" s="57">
        <f t="shared" si="15"/>
        <v>100</v>
      </c>
      <c r="BA63" s="57">
        <f t="shared" si="18"/>
        <v>0</v>
      </c>
    </row>
    <row r="64" spans="10:53">
      <c r="K64" s="53">
        <f t="shared" si="21"/>
        <v>2</v>
      </c>
      <c r="L64" s="53">
        <f t="shared" si="21"/>
        <v>50</v>
      </c>
      <c r="M64" s="49">
        <f t="shared" si="5"/>
        <v>-37370.25</v>
      </c>
      <c r="N64" s="59">
        <f>Income!$N$6</f>
        <v>1783.75</v>
      </c>
      <c r="O64" s="59">
        <f t="shared" si="6"/>
        <v>-35586.5</v>
      </c>
      <c r="P64" s="59">
        <f t="shared" si="0"/>
        <v>-449.99999999999994</v>
      </c>
      <c r="Q64" s="59">
        <f t="shared" si="7"/>
        <v>-36036.5</v>
      </c>
      <c r="R64" s="57">
        <f t="shared" si="17"/>
        <v>100</v>
      </c>
      <c r="S64" s="59">
        <f t="shared" si="8"/>
        <v>100</v>
      </c>
      <c r="T64" s="59" t="str">
        <f t="shared" si="20"/>
        <v>y</v>
      </c>
      <c r="U64" s="59" t="str">
        <f t="shared" si="9"/>
        <v/>
      </c>
      <c r="V64" s="59">
        <f t="shared" si="2"/>
        <v>0</v>
      </c>
      <c r="W64" s="59">
        <f t="shared" si="10"/>
        <v>0</v>
      </c>
      <c r="X64" s="59">
        <f t="shared" si="11"/>
        <v>-449.99999999999994</v>
      </c>
      <c r="AA64" s="59">
        <f t="shared" si="12"/>
        <v>-35486.5</v>
      </c>
      <c r="AB64" s="59">
        <f t="shared" si="13"/>
        <v>0</v>
      </c>
      <c r="AC64" s="57">
        <f t="shared" si="14"/>
        <v>-35486.5</v>
      </c>
      <c r="AW64" s="57">
        <f t="shared" si="3"/>
        <v>100</v>
      </c>
      <c r="AX64" s="57">
        <f t="shared" si="4"/>
        <v>0</v>
      </c>
      <c r="AZ64" s="57">
        <f t="shared" si="15"/>
        <v>100</v>
      </c>
      <c r="BA64" s="57">
        <f t="shared" si="18"/>
        <v>0</v>
      </c>
    </row>
    <row r="65" spans="11:53">
      <c r="K65" s="53">
        <f t="shared" ref="K65:L74" si="22">K64+1</f>
        <v>3</v>
      </c>
      <c r="L65" s="53">
        <f t="shared" si="22"/>
        <v>51</v>
      </c>
      <c r="M65" s="49">
        <f t="shared" si="5"/>
        <v>-35936.5</v>
      </c>
      <c r="N65" s="59">
        <f>Income!$N$6</f>
        <v>1783.75</v>
      </c>
      <c r="O65" s="59">
        <f t="shared" si="6"/>
        <v>-34152.75</v>
      </c>
      <c r="P65" s="59">
        <f t="shared" si="0"/>
        <v>-449.99999999999994</v>
      </c>
      <c r="Q65" s="59">
        <f t="shared" si="7"/>
        <v>-34602.75</v>
      </c>
      <c r="R65" s="57">
        <f t="shared" si="17"/>
        <v>100</v>
      </c>
      <c r="S65" s="59">
        <f t="shared" si="8"/>
        <v>100</v>
      </c>
      <c r="T65" s="59" t="str">
        <f t="shared" si="20"/>
        <v>y</v>
      </c>
      <c r="U65" s="59" t="str">
        <f t="shared" si="9"/>
        <v/>
      </c>
      <c r="V65" s="59">
        <f t="shared" si="2"/>
        <v>0</v>
      </c>
      <c r="W65" s="59">
        <f t="shared" si="10"/>
        <v>0</v>
      </c>
      <c r="X65" s="59">
        <f t="shared" si="11"/>
        <v>-449.99999999999994</v>
      </c>
      <c r="AA65" s="59">
        <f t="shared" si="12"/>
        <v>-34052.75</v>
      </c>
      <c r="AB65" s="59">
        <f t="shared" si="13"/>
        <v>0</v>
      </c>
      <c r="AC65" s="57">
        <f t="shared" si="14"/>
        <v>-34052.75</v>
      </c>
      <c r="AW65" s="57">
        <f t="shared" si="3"/>
        <v>100</v>
      </c>
      <c r="AX65" s="57">
        <f t="shared" si="4"/>
        <v>0</v>
      </c>
      <c r="AZ65" s="57">
        <f t="shared" si="15"/>
        <v>100</v>
      </c>
      <c r="BA65" s="57">
        <f t="shared" si="18"/>
        <v>0</v>
      </c>
    </row>
    <row r="66" spans="11:53">
      <c r="K66" s="53">
        <f t="shared" si="22"/>
        <v>4</v>
      </c>
      <c r="L66" s="53">
        <f t="shared" si="22"/>
        <v>52</v>
      </c>
      <c r="M66" s="49">
        <f t="shared" si="5"/>
        <v>-34502.75</v>
      </c>
      <c r="N66" s="59">
        <f>Income!$N$6</f>
        <v>1783.75</v>
      </c>
      <c r="O66" s="59">
        <f t="shared" si="6"/>
        <v>-32719</v>
      </c>
      <c r="P66" s="59">
        <f t="shared" si="0"/>
        <v>-449.99999999999994</v>
      </c>
      <c r="Q66" s="59">
        <f t="shared" si="7"/>
        <v>-33169</v>
      </c>
      <c r="R66" s="57">
        <f t="shared" si="17"/>
        <v>100</v>
      </c>
      <c r="S66" s="59">
        <f t="shared" si="8"/>
        <v>100</v>
      </c>
      <c r="T66" s="59" t="str">
        <f t="shared" si="20"/>
        <v>y</v>
      </c>
      <c r="U66" s="59" t="str">
        <f t="shared" si="9"/>
        <v/>
      </c>
      <c r="V66" s="59">
        <f t="shared" si="2"/>
        <v>0</v>
      </c>
      <c r="W66" s="59">
        <f t="shared" si="10"/>
        <v>0</v>
      </c>
      <c r="X66" s="59">
        <f t="shared" si="11"/>
        <v>-449.99999999999994</v>
      </c>
      <c r="AA66" s="59">
        <f t="shared" si="12"/>
        <v>-32619</v>
      </c>
      <c r="AB66" s="59">
        <f t="shared" si="13"/>
        <v>0</v>
      </c>
      <c r="AC66" s="57">
        <f t="shared" si="14"/>
        <v>-32619</v>
      </c>
      <c r="AW66" s="57">
        <f t="shared" si="3"/>
        <v>100</v>
      </c>
      <c r="AX66" s="57">
        <f t="shared" si="4"/>
        <v>0</v>
      </c>
      <c r="AZ66" s="57">
        <f t="shared" si="15"/>
        <v>100</v>
      </c>
      <c r="BA66" s="57">
        <f t="shared" si="18"/>
        <v>0</v>
      </c>
    </row>
    <row r="67" spans="11:53">
      <c r="K67" s="53">
        <f t="shared" si="22"/>
        <v>5</v>
      </c>
      <c r="L67" s="53">
        <f t="shared" si="22"/>
        <v>53</v>
      </c>
      <c r="M67" s="49">
        <f t="shared" si="5"/>
        <v>-33069</v>
      </c>
      <c r="N67" s="59">
        <f>Income!$N$6</f>
        <v>1783.75</v>
      </c>
      <c r="O67" s="59">
        <f t="shared" si="6"/>
        <v>-31285.25</v>
      </c>
      <c r="P67" s="59">
        <f t="shared" si="0"/>
        <v>-449.99999999999994</v>
      </c>
      <c r="Q67" s="59">
        <f t="shared" si="7"/>
        <v>-31735.25</v>
      </c>
      <c r="R67" s="57">
        <f t="shared" si="17"/>
        <v>100</v>
      </c>
      <c r="S67" s="59">
        <f t="shared" si="8"/>
        <v>100</v>
      </c>
      <c r="T67" s="59" t="str">
        <f t="shared" si="20"/>
        <v>y</v>
      </c>
      <c r="U67" s="59" t="str">
        <f t="shared" si="9"/>
        <v/>
      </c>
      <c r="V67" s="59">
        <f t="shared" si="2"/>
        <v>0</v>
      </c>
      <c r="W67" s="59">
        <f t="shared" si="10"/>
        <v>0</v>
      </c>
      <c r="X67" s="59">
        <f t="shared" si="11"/>
        <v>-449.99999999999994</v>
      </c>
      <c r="AA67" s="59">
        <f t="shared" si="12"/>
        <v>-31185.25</v>
      </c>
      <c r="AB67" s="59">
        <f t="shared" si="13"/>
        <v>0</v>
      </c>
      <c r="AC67" s="57">
        <f t="shared" si="14"/>
        <v>-31185.25</v>
      </c>
      <c r="AW67" s="57">
        <f t="shared" si="3"/>
        <v>100</v>
      </c>
      <c r="AX67" s="57">
        <f t="shared" si="4"/>
        <v>0</v>
      </c>
      <c r="AZ67" s="57">
        <f t="shared" si="15"/>
        <v>100</v>
      </c>
      <c r="BA67" s="57">
        <f t="shared" si="18"/>
        <v>0</v>
      </c>
    </row>
    <row r="68" spans="11:53">
      <c r="K68" s="54">
        <f t="shared" si="22"/>
        <v>6</v>
      </c>
      <c r="L68" s="54">
        <f t="shared" si="22"/>
        <v>54</v>
      </c>
      <c r="M68" s="66">
        <f t="shared" si="5"/>
        <v>-31635.25</v>
      </c>
      <c r="N68" s="67">
        <f>Income!$N$6</f>
        <v>1783.75</v>
      </c>
      <c r="O68" s="67">
        <f t="shared" si="6"/>
        <v>-29851.5</v>
      </c>
      <c r="P68" s="67">
        <f t="shared" si="0"/>
        <v>-449.99999999999994</v>
      </c>
      <c r="Q68" s="67">
        <f t="shared" si="7"/>
        <v>-30301.5</v>
      </c>
      <c r="R68" s="60">
        <f t="shared" si="17"/>
        <v>100</v>
      </c>
      <c r="S68" s="67">
        <f t="shared" si="8"/>
        <v>100</v>
      </c>
      <c r="T68" s="67" t="str">
        <f t="shared" si="20"/>
        <v>y</v>
      </c>
      <c r="U68" s="67" t="str">
        <f t="shared" si="9"/>
        <v/>
      </c>
      <c r="V68" s="67">
        <f t="shared" si="2"/>
        <v>0</v>
      </c>
      <c r="W68" s="67">
        <f t="shared" si="10"/>
        <v>0</v>
      </c>
      <c r="X68" s="67">
        <f t="shared" si="11"/>
        <v>-449.99999999999994</v>
      </c>
      <c r="Y68" s="68"/>
      <c r="Z68" s="68"/>
      <c r="AA68" s="67">
        <f t="shared" si="12"/>
        <v>-29751.5</v>
      </c>
      <c r="AB68" s="67">
        <f t="shared" si="13"/>
        <v>0</v>
      </c>
      <c r="AC68" s="60">
        <f t="shared" si="14"/>
        <v>-29751.5</v>
      </c>
      <c r="AD68" s="68"/>
      <c r="AW68" s="57">
        <f t="shared" si="3"/>
        <v>100</v>
      </c>
      <c r="AX68" s="57">
        <f t="shared" si="4"/>
        <v>0</v>
      </c>
      <c r="AZ68" s="57">
        <f t="shared" si="15"/>
        <v>100</v>
      </c>
      <c r="BA68" s="57">
        <f t="shared" si="18"/>
        <v>0</v>
      </c>
    </row>
    <row r="69" spans="11:53">
      <c r="K69" s="53">
        <f t="shared" si="22"/>
        <v>7</v>
      </c>
      <c r="L69" s="53">
        <f t="shared" si="22"/>
        <v>55</v>
      </c>
      <c r="M69" s="49">
        <f t="shared" si="5"/>
        <v>-30201.5</v>
      </c>
      <c r="N69" s="59">
        <f>Income!$N$6</f>
        <v>1783.75</v>
      </c>
      <c r="O69" s="59">
        <f t="shared" si="6"/>
        <v>-28417.75</v>
      </c>
      <c r="P69" s="59">
        <f t="shared" si="0"/>
        <v>-449.99999999999994</v>
      </c>
      <c r="Q69" s="59">
        <f t="shared" si="7"/>
        <v>-28867.75</v>
      </c>
      <c r="R69" s="57">
        <f t="shared" si="17"/>
        <v>100</v>
      </c>
      <c r="S69" s="59">
        <f t="shared" si="8"/>
        <v>100</v>
      </c>
      <c r="T69" s="59" t="str">
        <f t="shared" si="20"/>
        <v>y</v>
      </c>
      <c r="U69" s="59" t="str">
        <f t="shared" si="9"/>
        <v/>
      </c>
      <c r="V69" s="59">
        <f t="shared" si="2"/>
        <v>0</v>
      </c>
      <c r="W69" s="59">
        <f t="shared" si="10"/>
        <v>0</v>
      </c>
      <c r="X69" s="59">
        <f t="shared" si="11"/>
        <v>-449.99999999999994</v>
      </c>
      <c r="AA69" s="59">
        <f t="shared" si="12"/>
        <v>-28317.75</v>
      </c>
      <c r="AB69" s="59">
        <f t="shared" si="13"/>
        <v>0</v>
      </c>
      <c r="AC69" s="57">
        <f t="shared" si="14"/>
        <v>-28317.75</v>
      </c>
      <c r="AW69" s="57">
        <f t="shared" si="3"/>
        <v>100</v>
      </c>
      <c r="AX69" s="57">
        <f t="shared" si="4"/>
        <v>0</v>
      </c>
      <c r="AZ69" s="57">
        <f t="shared" si="15"/>
        <v>100</v>
      </c>
      <c r="BA69" s="57">
        <f t="shared" si="18"/>
        <v>0</v>
      </c>
    </row>
    <row r="70" spans="11:53">
      <c r="K70" s="53">
        <f t="shared" si="22"/>
        <v>8</v>
      </c>
      <c r="L70" s="53">
        <f t="shared" si="22"/>
        <v>56</v>
      </c>
      <c r="M70" s="49">
        <f t="shared" si="5"/>
        <v>-28767.75</v>
      </c>
      <c r="N70" s="59">
        <f>Income!$N$6</f>
        <v>1783.75</v>
      </c>
      <c r="O70" s="59">
        <f t="shared" si="6"/>
        <v>-26984</v>
      </c>
      <c r="P70" s="59">
        <f t="shared" si="0"/>
        <v>-449.99999999999994</v>
      </c>
      <c r="Q70" s="59">
        <f t="shared" si="7"/>
        <v>-27434</v>
      </c>
      <c r="R70" s="57">
        <f t="shared" si="17"/>
        <v>100</v>
      </c>
      <c r="S70" s="59">
        <f t="shared" si="8"/>
        <v>100</v>
      </c>
      <c r="T70" s="59" t="str">
        <f t="shared" si="20"/>
        <v>y</v>
      </c>
      <c r="U70" s="59" t="str">
        <f t="shared" si="9"/>
        <v/>
      </c>
      <c r="V70" s="59">
        <f t="shared" si="2"/>
        <v>0</v>
      </c>
      <c r="W70" s="59">
        <f t="shared" si="10"/>
        <v>0</v>
      </c>
      <c r="X70" s="59">
        <f t="shared" si="11"/>
        <v>-449.99999999999994</v>
      </c>
      <c r="AA70" s="59">
        <f t="shared" si="12"/>
        <v>-26884</v>
      </c>
      <c r="AB70" s="59">
        <f t="shared" si="13"/>
        <v>0</v>
      </c>
      <c r="AC70" s="57">
        <f t="shared" si="14"/>
        <v>-26884</v>
      </c>
      <c r="AW70" s="57">
        <f t="shared" si="3"/>
        <v>100</v>
      </c>
      <c r="AX70" s="57">
        <f t="shared" si="4"/>
        <v>0</v>
      </c>
      <c r="AZ70" s="57">
        <f t="shared" si="15"/>
        <v>100</v>
      </c>
      <c r="BA70" s="57">
        <f t="shared" si="18"/>
        <v>0</v>
      </c>
    </row>
    <row r="71" spans="11:53">
      <c r="K71" s="53">
        <f t="shared" si="22"/>
        <v>9</v>
      </c>
      <c r="L71" s="53">
        <f t="shared" si="22"/>
        <v>57</v>
      </c>
      <c r="M71" s="49">
        <f t="shared" si="5"/>
        <v>-27334</v>
      </c>
      <c r="N71" s="59">
        <f>Income!$N$6</f>
        <v>1783.75</v>
      </c>
      <c r="O71" s="59">
        <f t="shared" si="6"/>
        <v>-25550.25</v>
      </c>
      <c r="P71" s="59">
        <f t="shared" si="0"/>
        <v>-449.99999999999994</v>
      </c>
      <c r="Q71" s="59">
        <f t="shared" si="7"/>
        <v>-26000.25</v>
      </c>
      <c r="R71" s="57">
        <f t="shared" si="17"/>
        <v>100</v>
      </c>
      <c r="S71" s="59">
        <f t="shared" si="8"/>
        <v>100</v>
      </c>
      <c r="T71" s="59" t="str">
        <f t="shared" si="20"/>
        <v>y</v>
      </c>
      <c r="U71" s="59" t="str">
        <f t="shared" si="9"/>
        <v/>
      </c>
      <c r="V71" s="59">
        <f t="shared" si="2"/>
        <v>0</v>
      </c>
      <c r="W71" s="59">
        <f t="shared" si="10"/>
        <v>0</v>
      </c>
      <c r="X71" s="59">
        <f t="shared" si="11"/>
        <v>-449.99999999999994</v>
      </c>
      <c r="AA71" s="59">
        <f t="shared" si="12"/>
        <v>-25450.25</v>
      </c>
      <c r="AB71" s="59">
        <f t="shared" si="13"/>
        <v>0</v>
      </c>
      <c r="AC71" s="57">
        <f t="shared" si="14"/>
        <v>-25450.25</v>
      </c>
      <c r="AW71" s="57">
        <f t="shared" si="3"/>
        <v>100</v>
      </c>
      <c r="AX71" s="57">
        <f t="shared" si="4"/>
        <v>0</v>
      </c>
      <c r="AZ71" s="57">
        <f t="shared" si="15"/>
        <v>100</v>
      </c>
      <c r="BA71" s="57">
        <f t="shared" si="18"/>
        <v>0</v>
      </c>
    </row>
    <row r="72" spans="11:53">
      <c r="K72" s="53">
        <f t="shared" si="22"/>
        <v>10</v>
      </c>
      <c r="L72" s="53">
        <f t="shared" si="22"/>
        <v>58</v>
      </c>
      <c r="M72" s="49">
        <f t="shared" si="5"/>
        <v>-25900.25</v>
      </c>
      <c r="N72" s="59">
        <f>Income!$N$6</f>
        <v>1783.75</v>
      </c>
      <c r="O72" s="59">
        <f t="shared" si="6"/>
        <v>-24116.5</v>
      </c>
      <c r="P72" s="59">
        <f t="shared" si="0"/>
        <v>-449.99999999999994</v>
      </c>
      <c r="Q72" s="59">
        <f t="shared" si="7"/>
        <v>-24566.5</v>
      </c>
      <c r="R72" s="57">
        <f t="shared" si="17"/>
        <v>100</v>
      </c>
      <c r="S72" s="59">
        <f t="shared" si="8"/>
        <v>100</v>
      </c>
      <c r="T72" s="59" t="str">
        <f t="shared" si="20"/>
        <v>y</v>
      </c>
      <c r="U72" s="59" t="str">
        <f t="shared" si="9"/>
        <v/>
      </c>
      <c r="V72" s="59">
        <f t="shared" si="2"/>
        <v>0</v>
      </c>
      <c r="W72" s="59">
        <f t="shared" si="10"/>
        <v>0</v>
      </c>
      <c r="X72" s="59">
        <f t="shared" si="11"/>
        <v>-449.99999999999994</v>
      </c>
      <c r="AA72" s="59">
        <f t="shared" si="12"/>
        <v>-24016.5</v>
      </c>
      <c r="AB72" s="59">
        <f t="shared" si="13"/>
        <v>0</v>
      </c>
      <c r="AC72" s="57">
        <f t="shared" si="14"/>
        <v>-24016.5</v>
      </c>
      <c r="AW72" s="57">
        <f t="shared" si="3"/>
        <v>100</v>
      </c>
      <c r="AX72" s="57">
        <f t="shared" si="4"/>
        <v>0</v>
      </c>
      <c r="AZ72" s="57">
        <f t="shared" si="15"/>
        <v>100</v>
      </c>
      <c r="BA72" s="57">
        <f t="shared" si="18"/>
        <v>0</v>
      </c>
    </row>
    <row r="73" spans="11:53">
      <c r="K73" s="53">
        <f t="shared" si="22"/>
        <v>11</v>
      </c>
      <c r="L73" s="53">
        <f t="shared" si="22"/>
        <v>59</v>
      </c>
      <c r="M73" s="49">
        <f t="shared" si="5"/>
        <v>-24466.5</v>
      </c>
      <c r="N73" s="59">
        <f>Income!$N$6</f>
        <v>1783.75</v>
      </c>
      <c r="O73" s="59">
        <f t="shared" si="6"/>
        <v>-22682.75</v>
      </c>
      <c r="P73" s="59">
        <f t="shared" si="0"/>
        <v>-449.99999999999994</v>
      </c>
      <c r="Q73" s="59">
        <f t="shared" si="7"/>
        <v>-23132.75</v>
      </c>
      <c r="R73" s="57">
        <f t="shared" si="17"/>
        <v>100</v>
      </c>
      <c r="S73" s="59">
        <f t="shared" si="8"/>
        <v>100</v>
      </c>
      <c r="T73" s="59" t="str">
        <f t="shared" si="20"/>
        <v>y</v>
      </c>
      <c r="U73" s="59" t="str">
        <f t="shared" si="9"/>
        <v/>
      </c>
      <c r="V73" s="59">
        <f t="shared" si="2"/>
        <v>0</v>
      </c>
      <c r="W73" s="59">
        <f t="shared" si="10"/>
        <v>0</v>
      </c>
      <c r="X73" s="59">
        <f t="shared" si="11"/>
        <v>-449.99999999999994</v>
      </c>
      <c r="AA73" s="59">
        <f t="shared" si="12"/>
        <v>-22582.75</v>
      </c>
      <c r="AB73" s="59">
        <f t="shared" si="13"/>
        <v>0</v>
      </c>
      <c r="AC73" s="57">
        <f t="shared" si="14"/>
        <v>-22582.75</v>
      </c>
      <c r="AW73" s="57">
        <f t="shared" si="3"/>
        <v>100</v>
      </c>
      <c r="AX73" s="57">
        <f t="shared" si="4"/>
        <v>0</v>
      </c>
      <c r="AZ73" s="57">
        <f t="shared" si="15"/>
        <v>100</v>
      </c>
      <c r="BA73" s="57">
        <f t="shared" si="18"/>
        <v>0</v>
      </c>
    </row>
    <row r="74" spans="11:53">
      <c r="K74" s="53">
        <f t="shared" si="22"/>
        <v>12</v>
      </c>
      <c r="L74" s="53">
        <f t="shared" si="22"/>
        <v>60</v>
      </c>
      <c r="M74" s="49">
        <f t="shared" si="5"/>
        <v>-23032.75</v>
      </c>
      <c r="N74" s="59">
        <f>Income!$N$6</f>
        <v>1783.75</v>
      </c>
      <c r="O74" s="59">
        <f t="shared" si="6"/>
        <v>-21249</v>
      </c>
      <c r="P74" s="59">
        <f t="shared" si="0"/>
        <v>-449.99999999999994</v>
      </c>
      <c r="Q74" s="59">
        <f t="shared" si="7"/>
        <v>-21699</v>
      </c>
      <c r="R74" s="57">
        <f t="shared" si="17"/>
        <v>100</v>
      </c>
      <c r="S74" s="59">
        <f t="shared" si="8"/>
        <v>100</v>
      </c>
      <c r="T74" s="59" t="str">
        <f t="shared" si="20"/>
        <v>y</v>
      </c>
      <c r="U74" s="59" t="str">
        <f t="shared" si="9"/>
        <v/>
      </c>
      <c r="V74" s="59">
        <f t="shared" si="2"/>
        <v>0</v>
      </c>
      <c r="W74" s="59">
        <f t="shared" si="10"/>
        <v>0</v>
      </c>
      <c r="X74" s="59">
        <f t="shared" si="11"/>
        <v>-449.99999999999994</v>
      </c>
      <c r="AA74" s="59">
        <f t="shared" si="12"/>
        <v>-21149</v>
      </c>
      <c r="AB74" s="59">
        <f t="shared" si="13"/>
        <v>0</v>
      </c>
      <c r="AC74" s="57">
        <f t="shared" si="14"/>
        <v>-21149</v>
      </c>
      <c r="AW74" s="57">
        <f t="shared" si="3"/>
        <v>100</v>
      </c>
      <c r="AX74" s="57">
        <f t="shared" si="4"/>
        <v>0</v>
      </c>
      <c r="AZ74" s="57">
        <f t="shared" si="15"/>
        <v>100</v>
      </c>
      <c r="BA74" s="57">
        <f t="shared" si="18"/>
        <v>0</v>
      </c>
    </row>
    <row r="75" spans="11:53">
      <c r="N75" s="59"/>
      <c r="O75" s="59"/>
      <c r="Q75" s="59"/>
      <c r="S75" s="59"/>
      <c r="T75" s="59"/>
      <c r="U75" s="59"/>
      <c r="V75" s="59"/>
      <c r="W75" s="59"/>
      <c r="AZ75" s="57">
        <f t="shared" si="15"/>
        <v>0</v>
      </c>
      <c r="BA75" s="57">
        <f t="shared" si="18"/>
        <v>0</v>
      </c>
    </row>
    <row r="76" spans="11:53">
      <c r="N76" s="59"/>
      <c r="O76" s="59"/>
      <c r="Q76" s="59"/>
      <c r="S76" s="59"/>
      <c r="T76" s="59"/>
      <c r="U76" s="59"/>
      <c r="V76" s="59"/>
      <c r="W76" s="59"/>
    </row>
    <row r="113" spans="10:24">
      <c r="J113" s="65">
        <f>K4*12</f>
        <v>16005</v>
      </c>
      <c r="N113" t="s">
        <v>568</v>
      </c>
    </row>
    <row r="115" spans="10:24">
      <c r="K115" s="65">
        <f>-List!I1</f>
        <v>-2496.5400000000009</v>
      </c>
      <c r="L115" s="65"/>
      <c r="M115" s="49"/>
      <c r="N115" t="s">
        <v>569</v>
      </c>
    </row>
    <row r="116" spans="10:24">
      <c r="J116" s="59">
        <v>95</v>
      </c>
      <c r="K116" s="59">
        <f>-12*J116</f>
        <v>-1140</v>
      </c>
      <c r="L116" s="59"/>
      <c r="M116" s="57"/>
      <c r="N116" t="s">
        <v>571</v>
      </c>
      <c r="X116" s="43"/>
    </row>
    <row r="117" spans="10:24">
      <c r="X117" s="43"/>
    </row>
    <row r="118" spans="10:24">
      <c r="K118" s="65">
        <f>$J$113+K115+K116</f>
        <v>12368.46</v>
      </c>
      <c r="L118" s="65"/>
      <c r="M118" s="49"/>
      <c r="N118" t="s">
        <v>570</v>
      </c>
    </row>
    <row r="120" spans="10:24">
      <c r="J120" s="65">
        <f>$J$113</f>
        <v>16005</v>
      </c>
      <c r="N120" t="s">
        <v>572</v>
      </c>
    </row>
    <row r="121" spans="10:24">
      <c r="N121" t="s">
        <v>588</v>
      </c>
    </row>
    <row r="122" spans="10:24">
      <c r="K122" s="59">
        <f>-$J$116*6</f>
        <v>-570</v>
      </c>
      <c r="L122" s="59"/>
      <c r="M122" s="57"/>
      <c r="N122" t="s">
        <v>573</v>
      </c>
    </row>
    <row r="123" spans="10:24">
      <c r="K123" s="59">
        <f>-$I$26*1</f>
        <v>0</v>
      </c>
      <c r="L123" s="59"/>
      <c r="M123" s="57"/>
      <c r="N123" t="s">
        <v>574</v>
      </c>
    </row>
    <row r="125" spans="10:24">
      <c r="K125" s="65">
        <f>(K118+J120)+K122+K123</f>
        <v>27803.46</v>
      </c>
      <c r="L125" s="65"/>
      <c r="M125" s="49"/>
      <c r="N125" t="s">
        <v>575</v>
      </c>
    </row>
    <row r="127" spans="10:24">
      <c r="K127" s="65">
        <f>J113</f>
        <v>16005</v>
      </c>
      <c r="L127" s="65"/>
      <c r="M127" s="49"/>
      <c r="N127" t="s">
        <v>576</v>
      </c>
    </row>
    <row r="129" spans="11:14">
      <c r="K129" s="59">
        <f>-I26*2</f>
        <v>0</v>
      </c>
      <c r="L129" s="59"/>
      <c r="M129" s="57"/>
      <c r="N129" t="s">
        <v>577</v>
      </c>
    </row>
    <row r="131" spans="11:14">
      <c r="K131" s="65">
        <f>K125+K127+K129</f>
        <v>43808.46</v>
      </c>
      <c r="L131" s="65"/>
      <c r="M131" s="49"/>
      <c r="N131" t="s">
        <v>578</v>
      </c>
    </row>
    <row r="133" spans="11:14">
      <c r="K133" s="65">
        <f>J113</f>
        <v>16005</v>
      </c>
      <c r="L133" s="65"/>
      <c r="M133" s="49"/>
      <c r="N133" t="s">
        <v>580</v>
      </c>
    </row>
    <row r="135" spans="11:14">
      <c r="K135" s="59">
        <f>-I26*2</f>
        <v>0</v>
      </c>
      <c r="L135" s="59"/>
      <c r="M135" s="57"/>
      <c r="N135" t="s">
        <v>581</v>
      </c>
    </row>
    <row r="137" spans="11:14">
      <c r="K137" s="65">
        <f>SUM(K131:K135)</f>
        <v>59813.46</v>
      </c>
      <c r="L137" s="65"/>
      <c r="M137" s="49"/>
      <c r="N137" t="s">
        <v>582</v>
      </c>
    </row>
    <row r="139" spans="11:14">
      <c r="K139" s="65">
        <f>J113</f>
        <v>16005</v>
      </c>
      <c r="L139" s="65"/>
      <c r="M139" s="49"/>
      <c r="N139" t="s">
        <v>584</v>
      </c>
    </row>
    <row r="141" spans="11:14">
      <c r="K141" s="59">
        <f>-I26*1</f>
        <v>0</v>
      </c>
      <c r="L141" s="59"/>
      <c r="M141" s="57"/>
      <c r="N141" t="s">
        <v>585</v>
      </c>
    </row>
    <row r="143" spans="11:14">
      <c r="K143" s="65">
        <f>SUM(K137:K141)</f>
        <v>75818.459999999992</v>
      </c>
      <c r="L143" s="65"/>
      <c r="M143" s="49"/>
      <c r="N143" t="s">
        <v>586</v>
      </c>
    </row>
  </sheetData>
  <hyperlinks>
    <hyperlink ref="E9" r:id="rId1" display="https://www.campusedge-apartments.com/" xr:uid="{AC14D6EF-A872-4464-ACCD-AB7820B486AD}"/>
    <hyperlink ref="D17" r:id="rId2" display="https://macombrentals.com/" xr:uid="{4D637A5E-A927-4289-80F2-29401C72806C}"/>
  </hyperlinks>
  <pageMargins left="0.7" right="0.7" top="0.75" bottom="0.75" header="0.3" footer="0.3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D666-E9A4-4040-A87F-B2AE54E64C97}">
  <dimension ref="A1:BA143"/>
  <sheetViews>
    <sheetView workbookViewId="0">
      <selection activeCell="D4" sqref="D4"/>
    </sheetView>
  </sheetViews>
  <sheetFormatPr defaultRowHeight="14"/>
  <cols>
    <col min="1" max="1" width="19.4140625" customWidth="1"/>
    <col min="2" max="2" width="10" customWidth="1"/>
    <col min="5" max="5" width="10.5" customWidth="1"/>
    <col min="6" max="6" width="9.25" customWidth="1"/>
    <col min="9" max="9" width="4.08203125" customWidth="1"/>
    <col min="10" max="10" width="9.33203125" style="53" customWidth="1"/>
    <col min="11" max="11" width="10.9140625" style="53" customWidth="1"/>
    <col min="12" max="12" width="7.1640625" style="53" customWidth="1"/>
    <col min="13" max="13" width="11.6640625" customWidth="1"/>
    <col min="15" max="15" width="9.33203125" customWidth="1"/>
    <col min="20" max="21" width="7.5" customWidth="1"/>
    <col min="23" max="23" width="11.1640625" customWidth="1"/>
  </cols>
  <sheetData>
    <row r="1" spans="1:53" ht="16" thickBot="1">
      <c r="A1" s="71"/>
      <c r="B1" s="72">
        <f>$AC$68</f>
        <v>-29209</v>
      </c>
      <c r="C1" s="73" t="s">
        <v>625</v>
      </c>
      <c r="D1" s="72"/>
      <c r="E1" s="72">
        <f>$AC$74</f>
        <v>-26051.5</v>
      </c>
      <c r="F1" s="73" t="s">
        <v>626</v>
      </c>
      <c r="G1" s="73"/>
      <c r="H1" s="69">
        <f>N11</f>
        <v>-1150</v>
      </c>
      <c r="I1" s="70" t="s">
        <v>627</v>
      </c>
      <c r="J1" s="74"/>
      <c r="K1" s="65">
        <f>Income!N6</f>
        <v>1783.75</v>
      </c>
      <c r="L1" t="s">
        <v>565</v>
      </c>
      <c r="M1" s="49"/>
    </row>
    <row r="2" spans="1:53" ht="18.5" thickBot="1">
      <c r="A2" s="58" t="s">
        <v>530</v>
      </c>
      <c r="B2" s="58" t="s">
        <v>522</v>
      </c>
      <c r="C2" s="58" t="s">
        <v>523</v>
      </c>
      <c r="E2" s="56">
        <f>SUM(C3:C50)</f>
        <v>1357.4999999999998</v>
      </c>
      <c r="F2" t="s">
        <v>638</v>
      </c>
      <c r="K2" s="59">
        <f>-E2</f>
        <v>-1357.4999999999998</v>
      </c>
      <c r="L2" t="s">
        <v>566</v>
      </c>
      <c r="M2" s="57"/>
    </row>
    <row r="3" spans="1:53">
      <c r="A3" t="s">
        <v>499</v>
      </c>
      <c r="B3" s="57"/>
      <c r="C3" s="60">
        <v>450</v>
      </c>
      <c r="E3" s="80">
        <v>20</v>
      </c>
      <c r="F3" s="81" t="s">
        <v>628</v>
      </c>
      <c r="H3" s="53" t="s">
        <v>637</v>
      </c>
      <c r="L3"/>
    </row>
    <row r="4" spans="1:53" ht="14.5" thickBot="1">
      <c r="A4" t="s">
        <v>500</v>
      </c>
      <c r="B4" s="57"/>
      <c r="C4" s="60">
        <v>0</v>
      </c>
      <c r="E4" s="82">
        <v>20</v>
      </c>
      <c r="F4" s="83" t="s">
        <v>629</v>
      </c>
      <c r="H4" s="76">
        <v>0.08</v>
      </c>
      <c r="K4" s="65">
        <f>K1+K2</f>
        <v>426.25000000000023</v>
      </c>
      <c r="L4" t="s">
        <v>567</v>
      </c>
      <c r="M4" s="49"/>
    </row>
    <row r="5" spans="1:53">
      <c r="A5" t="s">
        <v>501</v>
      </c>
      <c r="B5" s="57"/>
      <c r="C5" s="60">
        <v>0</v>
      </c>
    </row>
    <row r="6" spans="1:53">
      <c r="A6" t="s">
        <v>502</v>
      </c>
      <c r="B6" s="57"/>
      <c r="C6" s="57">
        <v>20</v>
      </c>
      <c r="E6" s="58" t="s">
        <v>635</v>
      </c>
      <c r="F6" s="75"/>
      <c r="G6" s="58"/>
      <c r="H6" s="58"/>
      <c r="M6" s="53" t="s">
        <v>589</v>
      </c>
      <c r="N6" s="57">
        <f>$C$3</f>
        <v>450</v>
      </c>
      <c r="O6" t="s">
        <v>485</v>
      </c>
      <c r="Q6" s="57"/>
    </row>
    <row r="7" spans="1:53">
      <c r="A7" t="s">
        <v>504</v>
      </c>
      <c r="B7" s="57">
        <v>150</v>
      </c>
      <c r="C7" s="49">
        <f>B7/12</f>
        <v>12.5</v>
      </c>
      <c r="E7" s="58" t="s">
        <v>605</v>
      </c>
      <c r="F7" s="75"/>
      <c r="G7" s="58"/>
      <c r="H7" s="58"/>
      <c r="N7" s="57">
        <v>200</v>
      </c>
      <c r="O7" t="s">
        <v>594</v>
      </c>
      <c r="Q7" s="57"/>
      <c r="S7" s="57"/>
      <c r="T7" s="57"/>
      <c r="U7" s="57"/>
      <c r="V7" s="57"/>
      <c r="W7" s="57"/>
    </row>
    <row r="8" spans="1:53">
      <c r="A8" s="77" t="s">
        <v>503</v>
      </c>
      <c r="B8" s="78">
        <v>0</v>
      </c>
      <c r="C8" s="79">
        <f>B8/12</f>
        <v>0</v>
      </c>
      <c r="E8" s="58" t="s">
        <v>636</v>
      </c>
      <c r="F8" s="75"/>
      <c r="G8" s="58"/>
      <c r="H8" s="58"/>
      <c r="N8" s="57">
        <v>300</v>
      </c>
      <c r="O8" t="s">
        <v>590</v>
      </c>
      <c r="Q8" s="57"/>
      <c r="S8" s="57"/>
      <c r="T8" s="57"/>
      <c r="U8" s="57"/>
      <c r="V8" s="57"/>
      <c r="W8" s="57"/>
    </row>
    <row r="9" spans="1:53">
      <c r="A9" s="77" t="s">
        <v>505</v>
      </c>
      <c r="B9" s="78">
        <v>0</v>
      </c>
      <c r="C9" s="79">
        <f>B9/12</f>
        <v>0</v>
      </c>
      <c r="E9" s="61" t="s">
        <v>606</v>
      </c>
      <c r="F9" s="57"/>
      <c r="N9" s="57">
        <v>150</v>
      </c>
      <c r="O9" t="s">
        <v>591</v>
      </c>
      <c r="Q9" s="57"/>
      <c r="S9" s="57"/>
      <c r="T9" s="57"/>
      <c r="U9" s="57"/>
      <c r="V9" s="57"/>
      <c r="W9" s="57"/>
    </row>
    <row r="10" spans="1:53">
      <c r="A10" t="s">
        <v>510</v>
      </c>
      <c r="B10" s="57"/>
      <c r="C10" s="49">
        <v>75</v>
      </c>
      <c r="E10" t="s">
        <v>607</v>
      </c>
      <c r="G10" t="s">
        <v>608</v>
      </c>
      <c r="N10" s="57">
        <v>50</v>
      </c>
      <c r="O10" t="s">
        <v>592</v>
      </c>
      <c r="Q10" s="57"/>
      <c r="S10" s="57"/>
      <c r="T10" s="57"/>
      <c r="U10" s="57"/>
      <c r="V10" s="57"/>
      <c r="W10" s="57"/>
    </row>
    <row r="11" spans="1:53">
      <c r="A11" t="s">
        <v>599</v>
      </c>
      <c r="C11" s="57">
        <v>25</v>
      </c>
      <c r="N11" s="57">
        <f>-SUM(N5:N10)</f>
        <v>-1150</v>
      </c>
      <c r="O11" t="s">
        <v>593</v>
      </c>
      <c r="Q11" s="57"/>
      <c r="S11" s="57"/>
      <c r="T11" s="57"/>
      <c r="U11" s="57"/>
      <c r="V11" s="57"/>
      <c r="W11" s="57"/>
    </row>
    <row r="12" spans="1:53">
      <c r="A12" s="77" t="s">
        <v>507</v>
      </c>
      <c r="B12" s="78">
        <v>0</v>
      </c>
      <c r="C12" s="79">
        <f>B12/12</f>
        <v>0</v>
      </c>
      <c r="S12" s="57"/>
      <c r="T12" s="57"/>
      <c r="U12" s="57"/>
      <c r="V12" s="57"/>
      <c r="W12" s="57"/>
    </row>
    <row r="13" spans="1:53" ht="28">
      <c r="A13" t="s">
        <v>508</v>
      </c>
      <c r="C13" s="57">
        <v>250</v>
      </c>
      <c r="J13" s="53" t="s">
        <v>622</v>
      </c>
      <c r="K13" s="53" t="s">
        <v>621</v>
      </c>
      <c r="L13" s="64" t="s">
        <v>623</v>
      </c>
      <c r="M13" t="s">
        <v>616</v>
      </c>
      <c r="N13" t="s">
        <v>595</v>
      </c>
      <c r="O13" s="63" t="s">
        <v>632</v>
      </c>
      <c r="Q13" s="63" t="s">
        <v>633</v>
      </c>
      <c r="S13" t="s">
        <v>618</v>
      </c>
      <c r="T13" s="63" t="s">
        <v>630</v>
      </c>
      <c r="U13" s="63" t="s">
        <v>619</v>
      </c>
      <c r="V13" s="53" t="s">
        <v>613</v>
      </c>
      <c r="W13" s="64" t="s">
        <v>620</v>
      </c>
      <c r="X13" s="53" t="s">
        <v>523</v>
      </c>
      <c r="Y13" s="53" t="s">
        <v>596</v>
      </c>
      <c r="Z13" s="64" t="s">
        <v>640</v>
      </c>
      <c r="AA13" s="53" t="s">
        <v>624</v>
      </c>
      <c r="AB13" t="s">
        <v>639</v>
      </c>
      <c r="AC13" s="64" t="s">
        <v>634</v>
      </c>
      <c r="AW13" t="s">
        <v>603</v>
      </c>
    </row>
    <row r="14" spans="1:53">
      <c r="A14" t="s">
        <v>509</v>
      </c>
      <c r="C14" s="57">
        <v>50</v>
      </c>
      <c r="D14" t="s">
        <v>609</v>
      </c>
      <c r="M14" s="57"/>
      <c r="P14" t="s">
        <v>617</v>
      </c>
      <c r="R14" t="s">
        <v>602</v>
      </c>
      <c r="S14" s="57" t="s">
        <v>514</v>
      </c>
      <c r="T14" s="57"/>
      <c r="U14" s="57"/>
      <c r="V14" s="57">
        <v>0</v>
      </c>
      <c r="W14" s="57"/>
      <c r="AB14" s="57"/>
      <c r="AW14" t="s">
        <v>602</v>
      </c>
      <c r="AX14" t="s">
        <v>613</v>
      </c>
      <c r="AZ14" t="s">
        <v>614</v>
      </c>
      <c r="BA14" t="s">
        <v>615</v>
      </c>
    </row>
    <row r="15" spans="1:53">
      <c r="A15" t="s">
        <v>511</v>
      </c>
      <c r="C15" s="57">
        <v>50</v>
      </c>
      <c r="D15" t="s">
        <v>631</v>
      </c>
      <c r="J15" s="53">
        <v>1</v>
      </c>
      <c r="K15" s="53">
        <v>1</v>
      </c>
      <c r="L15" s="53">
        <v>1</v>
      </c>
      <c r="M15" s="57">
        <v>0</v>
      </c>
      <c r="N15" s="59">
        <f>Income!$N$6</f>
        <v>1783.75</v>
      </c>
      <c r="O15" s="59">
        <f>M15+N15</f>
        <v>1783.75</v>
      </c>
      <c r="P15" s="59">
        <f t="shared" ref="P15:P74" si="0">SUM(X15:Z15)</f>
        <v>-8805.5</v>
      </c>
      <c r="Q15" s="59">
        <f>IF((O15+P15)&lt;0,(O15+P15),0)</f>
        <v>-7021.75</v>
      </c>
      <c r="R15" s="57">
        <f>$C$18</f>
        <v>100</v>
      </c>
      <c r="S15" s="59">
        <f>IF(Q15=0,0,IF(R15&gt;-Q15,-Q15,R15))</f>
        <v>100</v>
      </c>
      <c r="T15" s="59" t="str">
        <f t="shared" ref="T15:T32" si="1">IF(R15&lt;-Q15,"y","")</f>
        <v>y</v>
      </c>
      <c r="U15" s="59" t="str">
        <f>IF(Y15=-4200,"y","")</f>
        <v/>
      </c>
      <c r="V15" s="59">
        <f t="shared" ref="V15:V74" si="2">IF(AND(T15="y",U15="y"),-Y15,0)</f>
        <v>0</v>
      </c>
      <c r="W15" s="59">
        <f>V15</f>
        <v>0</v>
      </c>
      <c r="X15" s="59">
        <f>-$E$2</f>
        <v>-1357.4999999999998</v>
      </c>
      <c r="Y15" s="59">
        <v>-7248</v>
      </c>
      <c r="Z15" s="59">
        <v>-200</v>
      </c>
      <c r="AA15" s="59">
        <f>O15+R15</f>
        <v>1883.75</v>
      </c>
      <c r="AB15" s="59">
        <f>W15</f>
        <v>0</v>
      </c>
      <c r="AC15" s="57">
        <f>AA15-AB15</f>
        <v>1883.75</v>
      </c>
      <c r="AW15" s="57">
        <f t="shared" ref="AW15:AW74" si="3">AB15+R15</f>
        <v>100</v>
      </c>
      <c r="AX15" s="57">
        <f t="shared" ref="AX15:AX74" si="4">IF(AW15&gt;0,0,-Y15)</f>
        <v>0</v>
      </c>
      <c r="AZ15" s="57">
        <f>AW15+AX15</f>
        <v>100</v>
      </c>
      <c r="BA15" s="57">
        <f>AX15</f>
        <v>0</v>
      </c>
    </row>
    <row r="16" spans="1:53">
      <c r="A16" t="s">
        <v>512</v>
      </c>
      <c r="C16" s="57">
        <v>30</v>
      </c>
      <c r="K16" s="53">
        <f>K15+1</f>
        <v>2</v>
      </c>
      <c r="L16" s="53">
        <f>L15+1</f>
        <v>2</v>
      </c>
      <c r="M16" s="49">
        <f t="shared" ref="M16:M74" si="5">M15+N15+S15+V15+P15</f>
        <v>-6921.75</v>
      </c>
      <c r="N16" s="59">
        <f>Income!$N$6</f>
        <v>1783.75</v>
      </c>
      <c r="O16" s="59">
        <f t="shared" ref="O16:O74" si="6">M16+N16</f>
        <v>-5138</v>
      </c>
      <c r="P16" s="59">
        <f t="shared" si="0"/>
        <v>-1557.4999999999998</v>
      </c>
      <c r="Q16" s="59">
        <f t="shared" ref="Q16:Q74" si="7">IF((O16+P16)&lt;0,(O16+P16),0)</f>
        <v>-6695.5</v>
      </c>
      <c r="R16" s="57">
        <f>R15+$C$18-S15</f>
        <v>100</v>
      </c>
      <c r="S16" s="59">
        <f t="shared" ref="S16:S74" si="8">IF(Q16=0,0,IF(R16&gt;-Q16,-Q16,R16))</f>
        <v>100</v>
      </c>
      <c r="T16" s="59" t="str">
        <f t="shared" si="1"/>
        <v>y</v>
      </c>
      <c r="U16" s="59" t="str">
        <f t="shared" ref="U16:U74" si="9">IF(Y16=-4200,"y","")</f>
        <v/>
      </c>
      <c r="V16" s="59">
        <f t="shared" si="2"/>
        <v>0</v>
      </c>
      <c r="W16" s="59">
        <f t="shared" ref="W16:W74" si="10">(W15*(1+$H$4/12)+V16)</f>
        <v>0</v>
      </c>
      <c r="X16" s="59">
        <f t="shared" ref="X16:X74" si="11">-$E$2</f>
        <v>-1357.4999999999998</v>
      </c>
      <c r="Y16" s="59"/>
      <c r="Z16" s="59">
        <v>-200</v>
      </c>
      <c r="AA16" s="59">
        <f t="shared" ref="AA16:AA74" si="12">O16+R16</f>
        <v>-5038</v>
      </c>
      <c r="AB16" s="59">
        <f t="shared" ref="AB16:AB74" si="13">W16</f>
        <v>0</v>
      </c>
      <c r="AC16" s="57">
        <f t="shared" ref="AC16:AC74" si="14">AA16-AB16</f>
        <v>-5038</v>
      </c>
      <c r="AW16" s="57">
        <f t="shared" si="3"/>
        <v>100</v>
      </c>
      <c r="AX16" s="57">
        <f t="shared" si="4"/>
        <v>0</v>
      </c>
      <c r="AZ16" s="57">
        <f t="shared" ref="AZ16:AZ75" si="15">AW16+AX16</f>
        <v>100</v>
      </c>
      <c r="BA16" s="57">
        <f>BA15+AX16</f>
        <v>0</v>
      </c>
    </row>
    <row r="17" spans="1:53">
      <c r="A17" t="s">
        <v>513</v>
      </c>
      <c r="C17" s="57">
        <v>50</v>
      </c>
      <c r="D17" s="61" t="s">
        <v>611</v>
      </c>
      <c r="K17" s="53">
        <f t="shared" ref="K17:L32" si="16">K16+1</f>
        <v>3</v>
      </c>
      <c r="L17" s="53">
        <f t="shared" si="16"/>
        <v>3</v>
      </c>
      <c r="M17" s="49">
        <f t="shared" si="5"/>
        <v>-6595.5</v>
      </c>
      <c r="N17" s="59">
        <f>Income!$N$6</f>
        <v>1783.75</v>
      </c>
      <c r="O17" s="59">
        <f t="shared" si="6"/>
        <v>-4811.75</v>
      </c>
      <c r="P17" s="59">
        <f t="shared" si="0"/>
        <v>-1557.4999999999998</v>
      </c>
      <c r="Q17" s="59">
        <f t="shared" si="7"/>
        <v>-6369.25</v>
      </c>
      <c r="R17" s="57">
        <f t="shared" ref="R17:R74" si="17">R16+$C$18-S16</f>
        <v>100</v>
      </c>
      <c r="S17" s="59">
        <f t="shared" si="8"/>
        <v>100</v>
      </c>
      <c r="T17" s="59" t="str">
        <f t="shared" si="1"/>
        <v>y</v>
      </c>
      <c r="U17" s="59" t="str">
        <f t="shared" si="9"/>
        <v/>
      </c>
      <c r="V17" s="59">
        <f t="shared" si="2"/>
        <v>0</v>
      </c>
      <c r="W17" s="59">
        <f t="shared" si="10"/>
        <v>0</v>
      </c>
      <c r="X17" s="59">
        <f t="shared" si="11"/>
        <v>-1357.4999999999998</v>
      </c>
      <c r="Y17" s="59"/>
      <c r="Z17" s="59">
        <v>-200</v>
      </c>
      <c r="AA17" s="59">
        <f t="shared" si="12"/>
        <v>-4711.75</v>
      </c>
      <c r="AB17" s="59">
        <f t="shared" si="13"/>
        <v>0</v>
      </c>
      <c r="AC17" s="57">
        <f t="shared" si="14"/>
        <v>-4711.75</v>
      </c>
      <c r="AW17" s="57">
        <f t="shared" si="3"/>
        <v>100</v>
      </c>
      <c r="AX17" s="57">
        <f t="shared" si="4"/>
        <v>0</v>
      </c>
      <c r="AZ17" s="57">
        <f t="shared" si="15"/>
        <v>100</v>
      </c>
      <c r="BA17" s="57">
        <f t="shared" ref="BA17:BA75" si="18">BA16+AX17</f>
        <v>0</v>
      </c>
    </row>
    <row r="18" spans="1:53">
      <c r="A18" t="s">
        <v>514</v>
      </c>
      <c r="C18" s="57">
        <v>100</v>
      </c>
      <c r="D18" t="s">
        <v>610</v>
      </c>
      <c r="K18" s="53">
        <f t="shared" si="16"/>
        <v>4</v>
      </c>
      <c r="L18" s="53">
        <f t="shared" si="16"/>
        <v>4</v>
      </c>
      <c r="M18" s="49">
        <f t="shared" si="5"/>
        <v>-6269.25</v>
      </c>
      <c r="N18" s="59">
        <f>Income!$N$6</f>
        <v>1783.75</v>
      </c>
      <c r="O18" s="59">
        <f t="shared" si="6"/>
        <v>-4485.5</v>
      </c>
      <c r="P18" s="59">
        <f t="shared" si="0"/>
        <v>-1557.4999999999998</v>
      </c>
      <c r="Q18" s="59">
        <f t="shared" si="7"/>
        <v>-6043</v>
      </c>
      <c r="R18" s="57">
        <f t="shared" si="17"/>
        <v>100</v>
      </c>
      <c r="S18" s="59">
        <f t="shared" si="8"/>
        <v>100</v>
      </c>
      <c r="T18" s="59" t="str">
        <f t="shared" si="1"/>
        <v>y</v>
      </c>
      <c r="U18" s="59" t="str">
        <f t="shared" si="9"/>
        <v/>
      </c>
      <c r="V18" s="59">
        <f t="shared" si="2"/>
        <v>0</v>
      </c>
      <c r="W18" s="59">
        <f t="shared" si="10"/>
        <v>0</v>
      </c>
      <c r="X18" s="59">
        <f t="shared" si="11"/>
        <v>-1357.4999999999998</v>
      </c>
      <c r="Y18" s="59"/>
      <c r="Z18" s="59">
        <v>-200</v>
      </c>
      <c r="AA18" s="59">
        <f t="shared" si="12"/>
        <v>-4385.5</v>
      </c>
      <c r="AB18" s="59">
        <f t="shared" si="13"/>
        <v>0</v>
      </c>
      <c r="AC18" s="57">
        <f t="shared" si="14"/>
        <v>-4385.5</v>
      </c>
      <c r="AW18" s="57">
        <f t="shared" si="3"/>
        <v>100</v>
      </c>
      <c r="AX18" s="57">
        <f t="shared" si="4"/>
        <v>0</v>
      </c>
      <c r="AZ18" s="57">
        <f t="shared" si="15"/>
        <v>100</v>
      </c>
      <c r="BA18" s="57">
        <f t="shared" si="18"/>
        <v>0</v>
      </c>
    </row>
    <row r="19" spans="1:53">
      <c r="A19" t="s">
        <v>515</v>
      </c>
      <c r="B19" s="60">
        <v>1000</v>
      </c>
      <c r="C19" s="49">
        <f>B19/12</f>
        <v>83.333333333333329</v>
      </c>
      <c r="K19" s="53">
        <f t="shared" si="16"/>
        <v>5</v>
      </c>
      <c r="L19" s="53">
        <f t="shared" si="16"/>
        <v>5</v>
      </c>
      <c r="M19" s="49">
        <f t="shared" si="5"/>
        <v>-5943</v>
      </c>
      <c r="N19" s="59">
        <f>Income!$N$6</f>
        <v>1783.75</v>
      </c>
      <c r="O19" s="59">
        <f t="shared" si="6"/>
        <v>-4159.25</v>
      </c>
      <c r="P19" s="59">
        <f t="shared" si="0"/>
        <v>-1557.4999999999998</v>
      </c>
      <c r="Q19" s="59">
        <f t="shared" si="7"/>
        <v>-5716.75</v>
      </c>
      <c r="R19" s="57">
        <f t="shared" si="17"/>
        <v>100</v>
      </c>
      <c r="S19" s="59">
        <f t="shared" si="8"/>
        <v>100</v>
      </c>
      <c r="T19" s="59" t="str">
        <f t="shared" si="1"/>
        <v>y</v>
      </c>
      <c r="U19" s="59" t="str">
        <f t="shared" si="9"/>
        <v/>
      </c>
      <c r="V19" s="59">
        <f t="shared" si="2"/>
        <v>0</v>
      </c>
      <c r="W19" s="59">
        <f t="shared" si="10"/>
        <v>0</v>
      </c>
      <c r="X19" s="59">
        <f t="shared" si="11"/>
        <v>-1357.4999999999998</v>
      </c>
      <c r="Y19" s="59"/>
      <c r="Z19" s="59">
        <v>-200</v>
      </c>
      <c r="AA19" s="59">
        <f t="shared" si="12"/>
        <v>-4059.25</v>
      </c>
      <c r="AB19" s="59">
        <f t="shared" si="13"/>
        <v>0</v>
      </c>
      <c r="AC19" s="57">
        <f t="shared" si="14"/>
        <v>-4059.25</v>
      </c>
      <c r="AW19" s="57">
        <f t="shared" si="3"/>
        <v>100</v>
      </c>
      <c r="AX19" s="57">
        <f t="shared" si="4"/>
        <v>0</v>
      </c>
      <c r="AZ19" s="57">
        <f t="shared" si="15"/>
        <v>100</v>
      </c>
      <c r="BA19" s="57">
        <f t="shared" si="18"/>
        <v>0</v>
      </c>
    </row>
    <row r="20" spans="1:53">
      <c r="A20" t="s">
        <v>516</v>
      </c>
      <c r="C20" s="57">
        <v>50</v>
      </c>
      <c r="K20" s="53">
        <f t="shared" si="16"/>
        <v>6</v>
      </c>
      <c r="L20" s="53">
        <f t="shared" si="16"/>
        <v>6</v>
      </c>
      <c r="M20" s="49">
        <f t="shared" si="5"/>
        <v>-5616.75</v>
      </c>
      <c r="N20" s="59">
        <f>Income!$N$6</f>
        <v>1783.75</v>
      </c>
      <c r="O20" s="59">
        <f t="shared" si="6"/>
        <v>-3833</v>
      </c>
      <c r="P20" s="59">
        <f t="shared" si="0"/>
        <v>-8605.5</v>
      </c>
      <c r="Q20" s="59">
        <f t="shared" si="7"/>
        <v>-12438.5</v>
      </c>
      <c r="R20" s="57">
        <f t="shared" si="17"/>
        <v>100</v>
      </c>
      <c r="S20" s="59">
        <f t="shared" si="8"/>
        <v>100</v>
      </c>
      <c r="T20" s="59" t="str">
        <f t="shared" si="1"/>
        <v>y</v>
      </c>
      <c r="U20" s="59" t="str">
        <f t="shared" si="9"/>
        <v/>
      </c>
      <c r="V20" s="59">
        <f t="shared" si="2"/>
        <v>0</v>
      </c>
      <c r="W20" s="59">
        <f t="shared" si="10"/>
        <v>0</v>
      </c>
      <c r="X20" s="59">
        <f t="shared" si="11"/>
        <v>-1357.4999999999998</v>
      </c>
      <c r="Y20" s="59">
        <v>-7248</v>
      </c>
      <c r="Z20" s="59"/>
      <c r="AA20" s="59">
        <f t="shared" si="12"/>
        <v>-3733</v>
      </c>
      <c r="AB20" s="59">
        <f t="shared" si="13"/>
        <v>0</v>
      </c>
      <c r="AC20" s="57">
        <f t="shared" si="14"/>
        <v>-3733</v>
      </c>
      <c r="AW20" s="57">
        <f t="shared" si="3"/>
        <v>100</v>
      </c>
      <c r="AX20" s="57">
        <f t="shared" si="4"/>
        <v>0</v>
      </c>
      <c r="AZ20" s="57">
        <f t="shared" si="15"/>
        <v>100</v>
      </c>
      <c r="BA20" s="57">
        <f t="shared" si="18"/>
        <v>0</v>
      </c>
    </row>
    <row r="21" spans="1:53">
      <c r="A21" t="s">
        <v>517</v>
      </c>
      <c r="C21" s="57">
        <v>20</v>
      </c>
      <c r="K21" s="53">
        <f t="shared" si="16"/>
        <v>7</v>
      </c>
      <c r="L21" s="53">
        <f t="shared" si="16"/>
        <v>7</v>
      </c>
      <c r="M21" s="49">
        <f t="shared" si="5"/>
        <v>-12338.5</v>
      </c>
      <c r="N21" s="59">
        <f>Income!$N$6</f>
        <v>1783.75</v>
      </c>
      <c r="O21" s="59">
        <f t="shared" si="6"/>
        <v>-10554.75</v>
      </c>
      <c r="P21" s="59">
        <f t="shared" si="0"/>
        <v>-1357.4999999999998</v>
      </c>
      <c r="Q21" s="59">
        <f t="shared" si="7"/>
        <v>-11912.25</v>
      </c>
      <c r="R21" s="57">
        <f t="shared" si="17"/>
        <v>100</v>
      </c>
      <c r="S21" s="59">
        <f t="shared" si="8"/>
        <v>100</v>
      </c>
      <c r="T21" s="59" t="str">
        <f t="shared" si="1"/>
        <v>y</v>
      </c>
      <c r="U21" s="59" t="str">
        <f t="shared" si="9"/>
        <v/>
      </c>
      <c r="V21" s="59">
        <f t="shared" si="2"/>
        <v>0</v>
      </c>
      <c r="W21" s="59">
        <f t="shared" si="10"/>
        <v>0</v>
      </c>
      <c r="X21" s="59">
        <f t="shared" si="11"/>
        <v>-1357.4999999999998</v>
      </c>
      <c r="Y21" s="59"/>
      <c r="Z21" s="59"/>
      <c r="AA21" s="59">
        <f t="shared" si="12"/>
        <v>-10454.75</v>
      </c>
      <c r="AB21" s="59">
        <f t="shared" si="13"/>
        <v>0</v>
      </c>
      <c r="AC21" s="57">
        <f t="shared" si="14"/>
        <v>-10454.75</v>
      </c>
      <c r="AW21" s="57">
        <f t="shared" si="3"/>
        <v>100</v>
      </c>
      <c r="AX21" s="57">
        <f t="shared" si="4"/>
        <v>0</v>
      </c>
      <c r="AZ21" s="57">
        <f t="shared" si="15"/>
        <v>100</v>
      </c>
      <c r="BA21" s="57">
        <f t="shared" si="18"/>
        <v>0</v>
      </c>
    </row>
    <row r="22" spans="1:53">
      <c r="A22" t="s">
        <v>518</v>
      </c>
      <c r="C22" s="57">
        <v>0</v>
      </c>
      <c r="E22" t="s">
        <v>531</v>
      </c>
      <c r="K22" s="53">
        <f t="shared" si="16"/>
        <v>8</v>
      </c>
      <c r="L22" s="53">
        <f t="shared" si="16"/>
        <v>8</v>
      </c>
      <c r="M22" s="49">
        <f t="shared" si="5"/>
        <v>-11812.25</v>
      </c>
      <c r="N22" s="59">
        <f>Income!$N$6</f>
        <v>1783.75</v>
      </c>
      <c r="O22" s="59">
        <f t="shared" si="6"/>
        <v>-10028.5</v>
      </c>
      <c r="P22" s="59">
        <f t="shared" si="0"/>
        <v>-1357.4999999999998</v>
      </c>
      <c r="Q22" s="59">
        <f t="shared" si="7"/>
        <v>-11386</v>
      </c>
      <c r="R22" s="57">
        <f t="shared" si="17"/>
        <v>100</v>
      </c>
      <c r="S22" s="59">
        <f t="shared" si="8"/>
        <v>100</v>
      </c>
      <c r="T22" s="59" t="str">
        <f t="shared" si="1"/>
        <v>y</v>
      </c>
      <c r="U22" s="59" t="str">
        <f t="shared" si="9"/>
        <v/>
      </c>
      <c r="V22" s="59">
        <f t="shared" si="2"/>
        <v>0</v>
      </c>
      <c r="W22" s="59">
        <f t="shared" si="10"/>
        <v>0</v>
      </c>
      <c r="X22" s="59">
        <f t="shared" si="11"/>
        <v>-1357.4999999999998</v>
      </c>
      <c r="Y22" s="59"/>
      <c r="Z22" s="59"/>
      <c r="AA22" s="59">
        <f t="shared" si="12"/>
        <v>-9928.5</v>
      </c>
      <c r="AB22" s="59">
        <f t="shared" si="13"/>
        <v>0</v>
      </c>
      <c r="AC22" s="57">
        <f t="shared" si="14"/>
        <v>-9928.5</v>
      </c>
      <c r="AW22" s="57">
        <f t="shared" si="3"/>
        <v>100</v>
      </c>
      <c r="AX22" s="57">
        <f t="shared" si="4"/>
        <v>0</v>
      </c>
      <c r="AZ22" s="57">
        <f t="shared" si="15"/>
        <v>100</v>
      </c>
      <c r="BA22" s="57">
        <f t="shared" si="18"/>
        <v>0</v>
      </c>
    </row>
    <row r="23" spans="1:53">
      <c r="A23" t="s">
        <v>519</v>
      </c>
      <c r="C23" s="57">
        <v>25</v>
      </c>
      <c r="K23" s="53">
        <f t="shared" si="16"/>
        <v>9</v>
      </c>
      <c r="L23" s="53">
        <f t="shared" si="16"/>
        <v>9</v>
      </c>
      <c r="M23" s="49">
        <f t="shared" si="5"/>
        <v>-11286</v>
      </c>
      <c r="N23" s="59">
        <f>Income!$N$6</f>
        <v>1783.75</v>
      </c>
      <c r="O23" s="59">
        <f t="shared" si="6"/>
        <v>-9502.25</v>
      </c>
      <c r="P23" s="59">
        <f t="shared" si="0"/>
        <v>-1357.4999999999998</v>
      </c>
      <c r="Q23" s="59">
        <f t="shared" si="7"/>
        <v>-10859.75</v>
      </c>
      <c r="R23" s="57">
        <f t="shared" si="17"/>
        <v>100</v>
      </c>
      <c r="S23" s="59">
        <f t="shared" si="8"/>
        <v>100</v>
      </c>
      <c r="T23" s="59" t="str">
        <f t="shared" si="1"/>
        <v>y</v>
      </c>
      <c r="U23" s="59" t="str">
        <f t="shared" si="9"/>
        <v/>
      </c>
      <c r="V23" s="59">
        <f t="shared" si="2"/>
        <v>0</v>
      </c>
      <c r="W23" s="59">
        <f t="shared" si="10"/>
        <v>0</v>
      </c>
      <c r="X23" s="59">
        <f t="shared" si="11"/>
        <v>-1357.4999999999998</v>
      </c>
      <c r="Y23" s="59"/>
      <c r="Z23" s="59"/>
      <c r="AA23" s="59">
        <f t="shared" si="12"/>
        <v>-9402.25</v>
      </c>
      <c r="AB23" s="59">
        <f t="shared" si="13"/>
        <v>0</v>
      </c>
      <c r="AC23" s="57">
        <f t="shared" si="14"/>
        <v>-9402.25</v>
      </c>
      <c r="AW23" s="57">
        <f t="shared" si="3"/>
        <v>100</v>
      </c>
      <c r="AX23" s="57">
        <f t="shared" si="4"/>
        <v>0</v>
      </c>
      <c r="AZ23" s="57">
        <f t="shared" si="15"/>
        <v>100</v>
      </c>
      <c r="BA23" s="57">
        <f t="shared" si="18"/>
        <v>0</v>
      </c>
    </row>
    <row r="24" spans="1:53">
      <c r="A24" t="s">
        <v>520</v>
      </c>
      <c r="B24" s="57">
        <v>400</v>
      </c>
      <c r="C24" s="49">
        <f>B24/12</f>
        <v>33.333333333333336</v>
      </c>
      <c r="K24" s="53">
        <f t="shared" si="16"/>
        <v>10</v>
      </c>
      <c r="L24" s="53">
        <f t="shared" si="16"/>
        <v>10</v>
      </c>
      <c r="M24" s="49">
        <f t="shared" si="5"/>
        <v>-10759.75</v>
      </c>
      <c r="N24" s="59">
        <f>Income!$N$6</f>
        <v>1783.75</v>
      </c>
      <c r="O24" s="59">
        <f t="shared" si="6"/>
        <v>-8976</v>
      </c>
      <c r="P24" s="59">
        <f t="shared" si="0"/>
        <v>-1357.4999999999998</v>
      </c>
      <c r="Q24" s="59">
        <f t="shared" si="7"/>
        <v>-10333.5</v>
      </c>
      <c r="R24" s="57">
        <f t="shared" si="17"/>
        <v>100</v>
      </c>
      <c r="S24" s="59">
        <f t="shared" si="8"/>
        <v>100</v>
      </c>
      <c r="T24" s="59" t="str">
        <f t="shared" si="1"/>
        <v>y</v>
      </c>
      <c r="U24" s="59" t="str">
        <f t="shared" si="9"/>
        <v/>
      </c>
      <c r="V24" s="59">
        <f t="shared" si="2"/>
        <v>0</v>
      </c>
      <c r="W24" s="59">
        <f t="shared" si="10"/>
        <v>0</v>
      </c>
      <c r="X24" s="59">
        <f t="shared" si="11"/>
        <v>-1357.4999999999998</v>
      </c>
      <c r="Y24" s="59"/>
      <c r="Z24" s="59"/>
      <c r="AA24" s="59">
        <f t="shared" si="12"/>
        <v>-8876</v>
      </c>
      <c r="AB24" s="59">
        <f t="shared" si="13"/>
        <v>0</v>
      </c>
      <c r="AC24" s="57">
        <f t="shared" si="14"/>
        <v>-8876</v>
      </c>
      <c r="AW24" s="57">
        <f t="shared" si="3"/>
        <v>100</v>
      </c>
      <c r="AX24" s="57">
        <f t="shared" si="4"/>
        <v>0</v>
      </c>
      <c r="AZ24" s="57">
        <f t="shared" si="15"/>
        <v>100</v>
      </c>
      <c r="BA24" s="57">
        <f t="shared" si="18"/>
        <v>0</v>
      </c>
    </row>
    <row r="25" spans="1:53">
      <c r="A25" t="s">
        <v>521</v>
      </c>
      <c r="B25" s="57">
        <v>400</v>
      </c>
      <c r="C25" s="49">
        <f>B25/12</f>
        <v>33.333333333333336</v>
      </c>
      <c r="K25" s="53">
        <f t="shared" si="16"/>
        <v>11</v>
      </c>
      <c r="L25" s="53">
        <f t="shared" si="16"/>
        <v>11</v>
      </c>
      <c r="M25" s="49">
        <f t="shared" si="5"/>
        <v>-10233.5</v>
      </c>
      <c r="N25" s="59">
        <f>Income!$N$6</f>
        <v>1783.75</v>
      </c>
      <c r="O25" s="59">
        <f t="shared" si="6"/>
        <v>-8449.75</v>
      </c>
      <c r="P25" s="59">
        <f t="shared" si="0"/>
        <v>-1357.4999999999998</v>
      </c>
      <c r="Q25" s="59">
        <f t="shared" si="7"/>
        <v>-9807.25</v>
      </c>
      <c r="R25" s="57">
        <f t="shared" si="17"/>
        <v>100</v>
      </c>
      <c r="S25" s="59">
        <f t="shared" si="8"/>
        <v>100</v>
      </c>
      <c r="T25" s="59" t="str">
        <f t="shared" si="1"/>
        <v>y</v>
      </c>
      <c r="U25" s="59" t="str">
        <f t="shared" si="9"/>
        <v/>
      </c>
      <c r="V25" s="59">
        <f t="shared" si="2"/>
        <v>0</v>
      </c>
      <c r="W25" s="59">
        <f t="shared" si="10"/>
        <v>0</v>
      </c>
      <c r="X25" s="59">
        <f t="shared" si="11"/>
        <v>-1357.4999999999998</v>
      </c>
      <c r="Y25" s="59"/>
      <c r="Z25" s="59"/>
      <c r="AA25" s="59">
        <f t="shared" si="12"/>
        <v>-8349.75</v>
      </c>
      <c r="AB25" s="59">
        <f t="shared" si="13"/>
        <v>0</v>
      </c>
      <c r="AC25" s="57">
        <f t="shared" si="14"/>
        <v>-8349.75</v>
      </c>
      <c r="AW25" s="57">
        <f t="shared" si="3"/>
        <v>100</v>
      </c>
      <c r="AX25" s="57">
        <f t="shared" si="4"/>
        <v>0</v>
      </c>
      <c r="AZ25" s="57">
        <f t="shared" si="15"/>
        <v>100</v>
      </c>
      <c r="BA25" s="57">
        <f t="shared" si="18"/>
        <v>0</v>
      </c>
    </row>
    <row r="26" spans="1:53">
      <c r="I26" s="57"/>
      <c r="K26" s="53">
        <f t="shared" si="16"/>
        <v>12</v>
      </c>
      <c r="L26" s="53">
        <f t="shared" si="16"/>
        <v>12</v>
      </c>
      <c r="M26" s="49">
        <f t="shared" si="5"/>
        <v>-9707.25</v>
      </c>
      <c r="N26" s="59">
        <f>Income!$N$6</f>
        <v>1783.75</v>
      </c>
      <c r="O26" s="59">
        <f t="shared" si="6"/>
        <v>-7923.5</v>
      </c>
      <c r="P26" s="59">
        <f t="shared" si="0"/>
        <v>-8605.5</v>
      </c>
      <c r="Q26" s="59">
        <f t="shared" si="7"/>
        <v>-16529</v>
      </c>
      <c r="R26" s="57">
        <f t="shared" si="17"/>
        <v>100</v>
      </c>
      <c r="S26" s="59">
        <f t="shared" si="8"/>
        <v>100</v>
      </c>
      <c r="T26" s="59" t="str">
        <f t="shared" si="1"/>
        <v>y</v>
      </c>
      <c r="U26" s="59" t="str">
        <f t="shared" si="9"/>
        <v/>
      </c>
      <c r="V26" s="59">
        <f t="shared" si="2"/>
        <v>0</v>
      </c>
      <c r="W26" s="59">
        <f t="shared" si="10"/>
        <v>0</v>
      </c>
      <c r="X26" s="59">
        <f t="shared" si="11"/>
        <v>-1357.4999999999998</v>
      </c>
      <c r="Y26" s="59">
        <v>-7248</v>
      </c>
      <c r="Z26" s="59"/>
      <c r="AA26" s="59">
        <f t="shared" si="12"/>
        <v>-7823.5</v>
      </c>
      <c r="AB26" s="59">
        <f t="shared" si="13"/>
        <v>0</v>
      </c>
      <c r="AC26" s="57">
        <f t="shared" si="14"/>
        <v>-7823.5</v>
      </c>
      <c r="AW26" s="57">
        <f t="shared" si="3"/>
        <v>100</v>
      </c>
      <c r="AX26" s="57">
        <f t="shared" si="4"/>
        <v>0</v>
      </c>
      <c r="AZ26" s="57">
        <f t="shared" si="15"/>
        <v>100</v>
      </c>
      <c r="BA26" s="57">
        <f t="shared" si="18"/>
        <v>0</v>
      </c>
    </row>
    <row r="27" spans="1:53">
      <c r="J27" s="53">
        <v>2</v>
      </c>
      <c r="K27" s="53">
        <v>1</v>
      </c>
      <c r="L27" s="53">
        <f t="shared" si="16"/>
        <v>13</v>
      </c>
      <c r="M27" s="49">
        <f t="shared" si="5"/>
        <v>-16429</v>
      </c>
      <c r="N27" s="59">
        <f>Income!$N$6</f>
        <v>1783.75</v>
      </c>
      <c r="O27" s="59">
        <f t="shared" si="6"/>
        <v>-14645.25</v>
      </c>
      <c r="P27" s="59">
        <f t="shared" si="0"/>
        <v>-1357.4999999999998</v>
      </c>
      <c r="Q27" s="59">
        <f t="shared" si="7"/>
        <v>-16002.75</v>
      </c>
      <c r="R27" s="57">
        <f t="shared" si="17"/>
        <v>100</v>
      </c>
      <c r="S27" s="59">
        <f t="shared" si="8"/>
        <v>100</v>
      </c>
      <c r="T27" s="59" t="str">
        <f t="shared" si="1"/>
        <v>y</v>
      </c>
      <c r="U27" s="59" t="str">
        <f t="shared" si="9"/>
        <v/>
      </c>
      <c r="V27" s="59">
        <f t="shared" si="2"/>
        <v>0</v>
      </c>
      <c r="W27" s="59">
        <f t="shared" si="10"/>
        <v>0</v>
      </c>
      <c r="X27" s="59">
        <f t="shared" si="11"/>
        <v>-1357.4999999999998</v>
      </c>
      <c r="Y27" s="59"/>
      <c r="Z27" s="59"/>
      <c r="AA27" s="59">
        <f t="shared" si="12"/>
        <v>-14545.25</v>
      </c>
      <c r="AB27" s="59">
        <f t="shared" si="13"/>
        <v>0</v>
      </c>
      <c r="AC27" s="57">
        <f t="shared" si="14"/>
        <v>-14545.25</v>
      </c>
      <c r="AW27" s="57">
        <f t="shared" si="3"/>
        <v>100</v>
      </c>
      <c r="AX27" s="57">
        <f t="shared" si="4"/>
        <v>0</v>
      </c>
      <c r="AZ27" s="57">
        <f t="shared" si="15"/>
        <v>100</v>
      </c>
      <c r="BA27" s="57">
        <f t="shared" si="18"/>
        <v>0</v>
      </c>
    </row>
    <row r="28" spans="1:53">
      <c r="K28" s="53">
        <f t="shared" si="16"/>
        <v>2</v>
      </c>
      <c r="L28" s="53">
        <f t="shared" si="16"/>
        <v>14</v>
      </c>
      <c r="M28" s="49">
        <f t="shared" si="5"/>
        <v>-15902.75</v>
      </c>
      <c r="N28" s="59">
        <f>Income!$N$6</f>
        <v>1783.75</v>
      </c>
      <c r="O28" s="59">
        <f t="shared" si="6"/>
        <v>-14119</v>
      </c>
      <c r="P28" s="59">
        <f t="shared" si="0"/>
        <v>-1357.4999999999998</v>
      </c>
      <c r="Q28" s="59">
        <f t="shared" si="7"/>
        <v>-15476.5</v>
      </c>
      <c r="R28" s="57">
        <f t="shared" si="17"/>
        <v>100</v>
      </c>
      <c r="S28" s="59">
        <f t="shared" si="8"/>
        <v>100</v>
      </c>
      <c r="T28" s="59" t="str">
        <f t="shared" si="1"/>
        <v>y</v>
      </c>
      <c r="U28" s="59" t="str">
        <f t="shared" si="9"/>
        <v/>
      </c>
      <c r="V28" s="59">
        <f t="shared" si="2"/>
        <v>0</v>
      </c>
      <c r="W28" s="59">
        <f t="shared" si="10"/>
        <v>0</v>
      </c>
      <c r="X28" s="59">
        <f t="shared" si="11"/>
        <v>-1357.4999999999998</v>
      </c>
      <c r="Y28" s="59"/>
      <c r="Z28" s="59"/>
      <c r="AA28" s="59">
        <f t="shared" si="12"/>
        <v>-14019</v>
      </c>
      <c r="AB28" s="59">
        <f t="shared" si="13"/>
        <v>0</v>
      </c>
      <c r="AC28" s="57">
        <f t="shared" si="14"/>
        <v>-14019</v>
      </c>
      <c r="AW28" s="57">
        <f t="shared" si="3"/>
        <v>100</v>
      </c>
      <c r="AX28" s="57">
        <f t="shared" si="4"/>
        <v>0</v>
      </c>
      <c r="AZ28" s="57">
        <f t="shared" si="15"/>
        <v>100</v>
      </c>
      <c r="BA28" s="57">
        <f t="shared" si="18"/>
        <v>0</v>
      </c>
    </row>
    <row r="29" spans="1:53">
      <c r="K29" s="53">
        <f t="shared" si="16"/>
        <v>3</v>
      </c>
      <c r="L29" s="53">
        <f t="shared" si="16"/>
        <v>15</v>
      </c>
      <c r="M29" s="49">
        <f t="shared" si="5"/>
        <v>-15376.5</v>
      </c>
      <c r="N29" s="59">
        <f>Income!$N$6</f>
        <v>1783.75</v>
      </c>
      <c r="O29" s="59">
        <f t="shared" si="6"/>
        <v>-13592.75</v>
      </c>
      <c r="P29" s="59">
        <f t="shared" si="0"/>
        <v>-1357.4999999999998</v>
      </c>
      <c r="Q29" s="59">
        <f t="shared" si="7"/>
        <v>-14950.25</v>
      </c>
      <c r="R29" s="57">
        <f t="shared" si="17"/>
        <v>100</v>
      </c>
      <c r="S29" s="59">
        <f t="shared" si="8"/>
        <v>100</v>
      </c>
      <c r="T29" s="59" t="str">
        <f t="shared" si="1"/>
        <v>y</v>
      </c>
      <c r="U29" s="59" t="str">
        <f t="shared" si="9"/>
        <v/>
      </c>
      <c r="V29" s="59">
        <f t="shared" si="2"/>
        <v>0</v>
      </c>
      <c r="W29" s="59">
        <f t="shared" si="10"/>
        <v>0</v>
      </c>
      <c r="X29" s="59">
        <f t="shared" si="11"/>
        <v>-1357.4999999999998</v>
      </c>
      <c r="Y29" s="59"/>
      <c r="Z29" s="59"/>
      <c r="AA29" s="59">
        <f t="shared" si="12"/>
        <v>-13492.75</v>
      </c>
      <c r="AB29" s="59">
        <f t="shared" si="13"/>
        <v>0</v>
      </c>
      <c r="AC29" s="57">
        <f t="shared" si="14"/>
        <v>-13492.75</v>
      </c>
      <c r="AW29" s="57">
        <f t="shared" si="3"/>
        <v>100</v>
      </c>
      <c r="AX29" s="57">
        <f t="shared" si="4"/>
        <v>0</v>
      </c>
      <c r="AZ29" s="57">
        <f t="shared" si="15"/>
        <v>100</v>
      </c>
      <c r="BA29" s="57">
        <f t="shared" si="18"/>
        <v>0</v>
      </c>
    </row>
    <row r="30" spans="1:53">
      <c r="K30" s="53">
        <f t="shared" si="16"/>
        <v>4</v>
      </c>
      <c r="L30" s="53">
        <f t="shared" si="16"/>
        <v>16</v>
      </c>
      <c r="M30" s="49">
        <f t="shared" si="5"/>
        <v>-14850.25</v>
      </c>
      <c r="N30" s="59">
        <f>Income!$N$6</f>
        <v>1783.75</v>
      </c>
      <c r="O30" s="59">
        <f t="shared" si="6"/>
        <v>-13066.5</v>
      </c>
      <c r="P30" s="59">
        <f t="shared" si="0"/>
        <v>-1357.4999999999998</v>
      </c>
      <c r="Q30" s="59">
        <f t="shared" si="7"/>
        <v>-14424</v>
      </c>
      <c r="R30" s="57">
        <f t="shared" si="17"/>
        <v>100</v>
      </c>
      <c r="S30" s="59">
        <f t="shared" si="8"/>
        <v>100</v>
      </c>
      <c r="T30" s="59" t="str">
        <f t="shared" si="1"/>
        <v>y</v>
      </c>
      <c r="U30" s="59" t="str">
        <f t="shared" si="9"/>
        <v/>
      </c>
      <c r="V30" s="59">
        <f t="shared" si="2"/>
        <v>0</v>
      </c>
      <c r="W30" s="59">
        <f t="shared" si="10"/>
        <v>0</v>
      </c>
      <c r="X30" s="59">
        <f t="shared" si="11"/>
        <v>-1357.4999999999998</v>
      </c>
      <c r="Y30" s="59"/>
      <c r="Z30" s="59"/>
      <c r="AA30" s="59">
        <f t="shared" si="12"/>
        <v>-12966.5</v>
      </c>
      <c r="AB30" s="59">
        <f t="shared" si="13"/>
        <v>0</v>
      </c>
      <c r="AC30" s="57">
        <f t="shared" si="14"/>
        <v>-12966.5</v>
      </c>
      <c r="AW30" s="57">
        <f t="shared" si="3"/>
        <v>100</v>
      </c>
      <c r="AX30" s="57">
        <f t="shared" si="4"/>
        <v>0</v>
      </c>
      <c r="AZ30" s="57">
        <f t="shared" si="15"/>
        <v>100</v>
      </c>
      <c r="BA30" s="57">
        <f t="shared" si="18"/>
        <v>0</v>
      </c>
    </row>
    <row r="31" spans="1:53">
      <c r="K31" s="53">
        <f t="shared" si="16"/>
        <v>5</v>
      </c>
      <c r="L31" s="53">
        <f t="shared" si="16"/>
        <v>17</v>
      </c>
      <c r="M31" s="49">
        <f t="shared" si="5"/>
        <v>-14324</v>
      </c>
      <c r="N31" s="59">
        <f>Income!$N$6</f>
        <v>1783.75</v>
      </c>
      <c r="O31" s="59">
        <f t="shared" si="6"/>
        <v>-12540.25</v>
      </c>
      <c r="P31" s="59">
        <f t="shared" si="0"/>
        <v>-1357.4999999999998</v>
      </c>
      <c r="Q31" s="59">
        <f t="shared" si="7"/>
        <v>-13897.75</v>
      </c>
      <c r="R31" s="57">
        <f t="shared" si="17"/>
        <v>100</v>
      </c>
      <c r="S31" s="59">
        <f t="shared" si="8"/>
        <v>100</v>
      </c>
      <c r="T31" s="59" t="str">
        <f t="shared" si="1"/>
        <v>y</v>
      </c>
      <c r="U31" s="59" t="str">
        <f t="shared" si="9"/>
        <v/>
      </c>
      <c r="V31" s="59">
        <f t="shared" si="2"/>
        <v>0</v>
      </c>
      <c r="W31" s="59">
        <f t="shared" si="10"/>
        <v>0</v>
      </c>
      <c r="X31" s="59">
        <f t="shared" si="11"/>
        <v>-1357.4999999999998</v>
      </c>
      <c r="Y31" s="59"/>
      <c r="Z31" s="59"/>
      <c r="AA31" s="59">
        <f t="shared" si="12"/>
        <v>-12440.25</v>
      </c>
      <c r="AB31" s="59">
        <f t="shared" si="13"/>
        <v>0</v>
      </c>
      <c r="AC31" s="57">
        <f t="shared" si="14"/>
        <v>-12440.25</v>
      </c>
      <c r="AW31" s="57">
        <f t="shared" si="3"/>
        <v>100</v>
      </c>
      <c r="AX31" s="57">
        <f t="shared" si="4"/>
        <v>0</v>
      </c>
      <c r="AZ31" s="57">
        <f t="shared" si="15"/>
        <v>100</v>
      </c>
      <c r="BA31" s="57">
        <f t="shared" si="18"/>
        <v>0</v>
      </c>
    </row>
    <row r="32" spans="1:53">
      <c r="K32" s="53">
        <f t="shared" si="16"/>
        <v>6</v>
      </c>
      <c r="L32" s="53">
        <f t="shared" si="16"/>
        <v>18</v>
      </c>
      <c r="M32" s="49">
        <f t="shared" si="5"/>
        <v>-13797.75</v>
      </c>
      <c r="N32" s="59">
        <f>Income!$N$6</f>
        <v>1783.75</v>
      </c>
      <c r="O32" s="59">
        <f t="shared" si="6"/>
        <v>-12014</v>
      </c>
      <c r="P32" s="59">
        <f t="shared" si="0"/>
        <v>-8605.5</v>
      </c>
      <c r="Q32" s="59">
        <f t="shared" si="7"/>
        <v>-20619.5</v>
      </c>
      <c r="R32" s="57">
        <f t="shared" si="17"/>
        <v>100</v>
      </c>
      <c r="S32" s="59">
        <f t="shared" si="8"/>
        <v>100</v>
      </c>
      <c r="T32" s="59" t="str">
        <f t="shared" si="1"/>
        <v>y</v>
      </c>
      <c r="U32" s="59" t="str">
        <f t="shared" si="9"/>
        <v/>
      </c>
      <c r="V32" s="59">
        <f t="shared" si="2"/>
        <v>0</v>
      </c>
      <c r="W32" s="59">
        <f t="shared" si="10"/>
        <v>0</v>
      </c>
      <c r="X32" s="59">
        <f t="shared" si="11"/>
        <v>-1357.4999999999998</v>
      </c>
      <c r="Y32" s="59">
        <v>-7248</v>
      </c>
      <c r="Z32" s="59"/>
      <c r="AA32" s="59">
        <f t="shared" si="12"/>
        <v>-11914</v>
      </c>
      <c r="AB32" s="59">
        <f t="shared" si="13"/>
        <v>0</v>
      </c>
      <c r="AC32" s="57">
        <f t="shared" si="14"/>
        <v>-11914</v>
      </c>
      <c r="AW32" s="57">
        <f t="shared" si="3"/>
        <v>100</v>
      </c>
      <c r="AX32" s="57">
        <f t="shared" si="4"/>
        <v>0</v>
      </c>
      <c r="AZ32" s="57">
        <f t="shared" si="15"/>
        <v>100</v>
      </c>
      <c r="BA32" s="57">
        <f t="shared" si="18"/>
        <v>0</v>
      </c>
    </row>
    <row r="33" spans="10:53">
      <c r="K33" s="53">
        <f t="shared" ref="K33:L48" si="19">K32+1</f>
        <v>7</v>
      </c>
      <c r="L33" s="53">
        <f t="shared" si="19"/>
        <v>19</v>
      </c>
      <c r="M33" s="49">
        <f t="shared" si="5"/>
        <v>-20519.5</v>
      </c>
      <c r="N33" s="59">
        <f>Income!$N$6</f>
        <v>1783.75</v>
      </c>
      <c r="O33" s="59">
        <f t="shared" si="6"/>
        <v>-18735.75</v>
      </c>
      <c r="P33" s="59">
        <f t="shared" si="0"/>
        <v>-1357.4999999999998</v>
      </c>
      <c r="Q33" s="59">
        <f t="shared" si="7"/>
        <v>-20093.25</v>
      </c>
      <c r="R33" s="57">
        <f t="shared" si="17"/>
        <v>100</v>
      </c>
      <c r="S33" s="59">
        <f t="shared" si="8"/>
        <v>100</v>
      </c>
      <c r="T33" s="59" t="str">
        <f>IF(R33&lt;-Q33,"y","")</f>
        <v>y</v>
      </c>
      <c r="U33" s="59" t="str">
        <f t="shared" si="9"/>
        <v/>
      </c>
      <c r="V33" s="59">
        <f t="shared" si="2"/>
        <v>0</v>
      </c>
      <c r="W33" s="59">
        <f t="shared" si="10"/>
        <v>0</v>
      </c>
      <c r="X33" s="59">
        <f t="shared" si="11"/>
        <v>-1357.4999999999998</v>
      </c>
      <c r="Y33" s="59"/>
      <c r="Z33" s="59"/>
      <c r="AA33" s="59">
        <f t="shared" si="12"/>
        <v>-18635.75</v>
      </c>
      <c r="AB33" s="59">
        <f t="shared" si="13"/>
        <v>0</v>
      </c>
      <c r="AC33" s="57">
        <f t="shared" si="14"/>
        <v>-18635.75</v>
      </c>
      <c r="AW33" s="57">
        <f t="shared" si="3"/>
        <v>100</v>
      </c>
      <c r="AX33" s="57">
        <f t="shared" si="4"/>
        <v>0</v>
      </c>
      <c r="AZ33" s="57">
        <f t="shared" si="15"/>
        <v>100</v>
      </c>
      <c r="BA33" s="57">
        <f t="shared" si="18"/>
        <v>0</v>
      </c>
    </row>
    <row r="34" spans="10:53">
      <c r="K34" s="53">
        <f t="shared" si="19"/>
        <v>8</v>
      </c>
      <c r="L34" s="53">
        <f t="shared" si="19"/>
        <v>20</v>
      </c>
      <c r="M34" s="49">
        <f t="shared" si="5"/>
        <v>-19993.25</v>
      </c>
      <c r="N34" s="59">
        <f>Income!$N$6</f>
        <v>1783.75</v>
      </c>
      <c r="O34" s="59">
        <f t="shared" si="6"/>
        <v>-18209.5</v>
      </c>
      <c r="P34" s="59">
        <f t="shared" si="0"/>
        <v>-1357.4999999999998</v>
      </c>
      <c r="Q34" s="59">
        <f t="shared" si="7"/>
        <v>-19567</v>
      </c>
      <c r="R34" s="57">
        <f t="shared" si="17"/>
        <v>100</v>
      </c>
      <c r="S34" s="59">
        <f t="shared" si="8"/>
        <v>100</v>
      </c>
      <c r="T34" s="59" t="str">
        <f t="shared" ref="T34:T74" si="20">IF(R34&lt;-Q34,"y","")</f>
        <v>y</v>
      </c>
      <c r="U34" s="59" t="str">
        <f t="shared" si="9"/>
        <v/>
      </c>
      <c r="V34" s="59">
        <f t="shared" si="2"/>
        <v>0</v>
      </c>
      <c r="W34" s="59">
        <f t="shared" si="10"/>
        <v>0</v>
      </c>
      <c r="X34" s="59">
        <f t="shared" si="11"/>
        <v>-1357.4999999999998</v>
      </c>
      <c r="AA34" s="59">
        <f t="shared" si="12"/>
        <v>-18109.5</v>
      </c>
      <c r="AB34" s="59">
        <f t="shared" si="13"/>
        <v>0</v>
      </c>
      <c r="AC34" s="57">
        <f t="shared" si="14"/>
        <v>-18109.5</v>
      </c>
      <c r="AW34" s="57">
        <f t="shared" si="3"/>
        <v>100</v>
      </c>
      <c r="AX34" s="57">
        <f t="shared" si="4"/>
        <v>0</v>
      </c>
      <c r="AZ34" s="57">
        <f t="shared" si="15"/>
        <v>100</v>
      </c>
      <c r="BA34" s="57">
        <f t="shared" si="18"/>
        <v>0</v>
      </c>
    </row>
    <row r="35" spans="10:53">
      <c r="K35" s="53">
        <f t="shared" si="19"/>
        <v>9</v>
      </c>
      <c r="L35" s="53">
        <f t="shared" si="19"/>
        <v>21</v>
      </c>
      <c r="M35" s="49">
        <f t="shared" si="5"/>
        <v>-19467</v>
      </c>
      <c r="N35" s="59">
        <f>Income!$N$6</f>
        <v>1783.75</v>
      </c>
      <c r="O35" s="59">
        <f t="shared" si="6"/>
        <v>-17683.25</v>
      </c>
      <c r="P35" s="59">
        <f t="shared" si="0"/>
        <v>-1357.4999999999998</v>
      </c>
      <c r="Q35" s="59">
        <f t="shared" si="7"/>
        <v>-19040.75</v>
      </c>
      <c r="R35" s="57">
        <f t="shared" si="17"/>
        <v>100</v>
      </c>
      <c r="S35" s="59">
        <f t="shared" si="8"/>
        <v>100</v>
      </c>
      <c r="T35" s="59" t="str">
        <f t="shared" si="20"/>
        <v>y</v>
      </c>
      <c r="U35" s="59" t="str">
        <f t="shared" si="9"/>
        <v/>
      </c>
      <c r="V35" s="59">
        <f t="shared" si="2"/>
        <v>0</v>
      </c>
      <c r="W35" s="59">
        <f t="shared" si="10"/>
        <v>0</v>
      </c>
      <c r="X35" s="59">
        <f t="shared" si="11"/>
        <v>-1357.4999999999998</v>
      </c>
      <c r="AA35" s="59">
        <f t="shared" si="12"/>
        <v>-17583.25</v>
      </c>
      <c r="AB35" s="59">
        <f t="shared" si="13"/>
        <v>0</v>
      </c>
      <c r="AC35" s="57">
        <f t="shared" si="14"/>
        <v>-17583.25</v>
      </c>
      <c r="AW35" s="57">
        <f t="shared" si="3"/>
        <v>100</v>
      </c>
      <c r="AX35" s="57">
        <f t="shared" si="4"/>
        <v>0</v>
      </c>
      <c r="AZ35" s="57">
        <f t="shared" si="15"/>
        <v>100</v>
      </c>
      <c r="BA35" s="57">
        <f t="shared" si="18"/>
        <v>0</v>
      </c>
    </row>
    <row r="36" spans="10:53">
      <c r="K36" s="53">
        <f t="shared" si="19"/>
        <v>10</v>
      </c>
      <c r="L36" s="53">
        <f t="shared" si="19"/>
        <v>22</v>
      </c>
      <c r="M36" s="49">
        <f t="shared" si="5"/>
        <v>-18940.75</v>
      </c>
      <c r="N36" s="59">
        <f>Income!$N$6</f>
        <v>1783.75</v>
      </c>
      <c r="O36" s="59">
        <f t="shared" si="6"/>
        <v>-17157</v>
      </c>
      <c r="P36" s="59">
        <f t="shared" si="0"/>
        <v>-1357.4999999999998</v>
      </c>
      <c r="Q36" s="59">
        <f t="shared" si="7"/>
        <v>-18514.5</v>
      </c>
      <c r="R36" s="57">
        <f t="shared" si="17"/>
        <v>100</v>
      </c>
      <c r="S36" s="59">
        <f t="shared" si="8"/>
        <v>100</v>
      </c>
      <c r="T36" s="59" t="str">
        <f t="shared" si="20"/>
        <v>y</v>
      </c>
      <c r="U36" s="59" t="str">
        <f t="shared" si="9"/>
        <v/>
      </c>
      <c r="V36" s="59">
        <f t="shared" si="2"/>
        <v>0</v>
      </c>
      <c r="W36" s="59">
        <f t="shared" si="10"/>
        <v>0</v>
      </c>
      <c r="X36" s="59">
        <f t="shared" si="11"/>
        <v>-1357.4999999999998</v>
      </c>
      <c r="AA36" s="59">
        <f t="shared" si="12"/>
        <v>-17057</v>
      </c>
      <c r="AB36" s="59">
        <f t="shared" si="13"/>
        <v>0</v>
      </c>
      <c r="AC36" s="57">
        <f t="shared" si="14"/>
        <v>-17057</v>
      </c>
      <c r="AW36" s="57">
        <f t="shared" si="3"/>
        <v>100</v>
      </c>
      <c r="AX36" s="57">
        <f t="shared" si="4"/>
        <v>0</v>
      </c>
      <c r="AZ36" s="57">
        <f t="shared" si="15"/>
        <v>100</v>
      </c>
      <c r="BA36" s="57">
        <f t="shared" si="18"/>
        <v>0</v>
      </c>
    </row>
    <row r="37" spans="10:53">
      <c r="K37" s="53">
        <f t="shared" si="19"/>
        <v>11</v>
      </c>
      <c r="L37" s="53">
        <f t="shared" si="19"/>
        <v>23</v>
      </c>
      <c r="M37" s="49">
        <f t="shared" si="5"/>
        <v>-18414.5</v>
      </c>
      <c r="N37" s="59">
        <f>Income!$N$6</f>
        <v>1783.75</v>
      </c>
      <c r="O37" s="59">
        <f t="shared" si="6"/>
        <v>-16630.75</v>
      </c>
      <c r="P37" s="59">
        <f t="shared" si="0"/>
        <v>-1357.4999999999998</v>
      </c>
      <c r="Q37" s="59">
        <f t="shared" si="7"/>
        <v>-17988.25</v>
      </c>
      <c r="R37" s="57">
        <f t="shared" si="17"/>
        <v>100</v>
      </c>
      <c r="S37" s="59">
        <f t="shared" si="8"/>
        <v>100</v>
      </c>
      <c r="T37" s="59" t="str">
        <f t="shared" si="20"/>
        <v>y</v>
      </c>
      <c r="U37" s="59" t="str">
        <f t="shared" si="9"/>
        <v/>
      </c>
      <c r="V37" s="59">
        <f t="shared" si="2"/>
        <v>0</v>
      </c>
      <c r="W37" s="59">
        <f t="shared" si="10"/>
        <v>0</v>
      </c>
      <c r="X37" s="59">
        <f t="shared" si="11"/>
        <v>-1357.4999999999998</v>
      </c>
      <c r="AA37" s="59">
        <f t="shared" si="12"/>
        <v>-16530.75</v>
      </c>
      <c r="AB37" s="59">
        <f t="shared" si="13"/>
        <v>0</v>
      </c>
      <c r="AC37" s="57">
        <f t="shared" si="14"/>
        <v>-16530.75</v>
      </c>
      <c r="AW37" s="57">
        <f t="shared" si="3"/>
        <v>100</v>
      </c>
      <c r="AX37" s="57">
        <f t="shared" si="4"/>
        <v>0</v>
      </c>
      <c r="AZ37" s="57">
        <f t="shared" si="15"/>
        <v>100</v>
      </c>
      <c r="BA37" s="57">
        <f t="shared" si="18"/>
        <v>0</v>
      </c>
    </row>
    <row r="38" spans="10:53">
      <c r="K38" s="53">
        <f t="shared" si="19"/>
        <v>12</v>
      </c>
      <c r="L38" s="53">
        <f t="shared" si="19"/>
        <v>24</v>
      </c>
      <c r="M38" s="49">
        <f t="shared" si="5"/>
        <v>-17888.25</v>
      </c>
      <c r="N38" s="59">
        <f>Income!$N$6</f>
        <v>1783.75</v>
      </c>
      <c r="O38" s="59">
        <f t="shared" si="6"/>
        <v>-16104.5</v>
      </c>
      <c r="P38" s="59">
        <f t="shared" si="0"/>
        <v>-8605.5</v>
      </c>
      <c r="Q38" s="59">
        <f t="shared" si="7"/>
        <v>-24710</v>
      </c>
      <c r="R38" s="57">
        <f t="shared" si="17"/>
        <v>100</v>
      </c>
      <c r="S38" s="59">
        <f t="shared" si="8"/>
        <v>100</v>
      </c>
      <c r="T38" s="59" t="str">
        <f t="shared" si="20"/>
        <v>y</v>
      </c>
      <c r="U38" s="59" t="str">
        <f t="shared" si="9"/>
        <v/>
      </c>
      <c r="V38" s="59">
        <f t="shared" si="2"/>
        <v>0</v>
      </c>
      <c r="W38" s="59">
        <f t="shared" si="10"/>
        <v>0</v>
      </c>
      <c r="X38" s="59">
        <f t="shared" si="11"/>
        <v>-1357.4999999999998</v>
      </c>
      <c r="Y38" s="59">
        <v>-7248</v>
      </c>
      <c r="AA38" s="59">
        <f t="shared" si="12"/>
        <v>-16004.5</v>
      </c>
      <c r="AB38" s="59">
        <f t="shared" si="13"/>
        <v>0</v>
      </c>
      <c r="AC38" s="57">
        <f t="shared" si="14"/>
        <v>-16004.5</v>
      </c>
      <c r="AW38" s="57">
        <f t="shared" si="3"/>
        <v>100</v>
      </c>
      <c r="AX38" s="57">
        <f t="shared" si="4"/>
        <v>0</v>
      </c>
      <c r="AZ38" s="57">
        <f t="shared" si="15"/>
        <v>100</v>
      </c>
      <c r="BA38" s="57">
        <f t="shared" si="18"/>
        <v>0</v>
      </c>
    </row>
    <row r="39" spans="10:53">
      <c r="J39" s="53">
        <v>3</v>
      </c>
      <c r="K39" s="53">
        <v>1</v>
      </c>
      <c r="L39" s="53">
        <f t="shared" si="19"/>
        <v>25</v>
      </c>
      <c r="M39" s="49">
        <f t="shared" si="5"/>
        <v>-24610</v>
      </c>
      <c r="N39" s="59">
        <f>Income!$N$6</f>
        <v>1783.75</v>
      </c>
      <c r="O39" s="59">
        <f t="shared" si="6"/>
        <v>-22826.25</v>
      </c>
      <c r="P39" s="59">
        <f t="shared" si="0"/>
        <v>-1357.4999999999998</v>
      </c>
      <c r="Q39" s="59">
        <f t="shared" si="7"/>
        <v>-24183.75</v>
      </c>
      <c r="R39" s="57">
        <f t="shared" si="17"/>
        <v>100</v>
      </c>
      <c r="S39" s="59">
        <f t="shared" si="8"/>
        <v>100</v>
      </c>
      <c r="T39" s="59" t="str">
        <f t="shared" si="20"/>
        <v>y</v>
      </c>
      <c r="U39" s="59" t="str">
        <f t="shared" si="9"/>
        <v/>
      </c>
      <c r="V39" s="59">
        <f t="shared" si="2"/>
        <v>0</v>
      </c>
      <c r="W39" s="59">
        <f t="shared" si="10"/>
        <v>0</v>
      </c>
      <c r="X39" s="59">
        <f t="shared" si="11"/>
        <v>-1357.4999999999998</v>
      </c>
      <c r="Y39" s="59"/>
      <c r="Z39" s="59"/>
      <c r="AA39" s="59">
        <f t="shared" si="12"/>
        <v>-22726.25</v>
      </c>
      <c r="AB39" s="59">
        <f t="shared" si="13"/>
        <v>0</v>
      </c>
      <c r="AC39" s="57">
        <f t="shared" si="14"/>
        <v>-22726.25</v>
      </c>
      <c r="AW39" s="57">
        <f t="shared" si="3"/>
        <v>100</v>
      </c>
      <c r="AX39" s="57">
        <f t="shared" si="4"/>
        <v>0</v>
      </c>
      <c r="AZ39" s="57">
        <f t="shared" si="15"/>
        <v>100</v>
      </c>
      <c r="BA39" s="57">
        <f t="shared" si="18"/>
        <v>0</v>
      </c>
    </row>
    <row r="40" spans="10:53">
      <c r="K40" s="53">
        <f t="shared" si="19"/>
        <v>2</v>
      </c>
      <c r="L40" s="53">
        <f t="shared" si="19"/>
        <v>26</v>
      </c>
      <c r="M40" s="49">
        <f t="shared" si="5"/>
        <v>-24083.75</v>
      </c>
      <c r="N40" s="59">
        <f>Income!$N$6</f>
        <v>1783.75</v>
      </c>
      <c r="O40" s="59">
        <f t="shared" si="6"/>
        <v>-22300</v>
      </c>
      <c r="P40" s="59">
        <f t="shared" si="0"/>
        <v>-1357.4999999999998</v>
      </c>
      <c r="Q40" s="59">
        <f t="shared" si="7"/>
        <v>-23657.5</v>
      </c>
      <c r="R40" s="57">
        <f t="shared" si="17"/>
        <v>100</v>
      </c>
      <c r="S40" s="59">
        <f t="shared" si="8"/>
        <v>100</v>
      </c>
      <c r="T40" s="59" t="str">
        <f t="shared" si="20"/>
        <v>y</v>
      </c>
      <c r="U40" s="59" t="str">
        <f t="shared" si="9"/>
        <v/>
      </c>
      <c r="V40" s="59">
        <f t="shared" si="2"/>
        <v>0</v>
      </c>
      <c r="W40" s="59">
        <f t="shared" si="10"/>
        <v>0</v>
      </c>
      <c r="X40" s="59">
        <f t="shared" si="11"/>
        <v>-1357.4999999999998</v>
      </c>
      <c r="AA40" s="59">
        <f t="shared" si="12"/>
        <v>-22200</v>
      </c>
      <c r="AB40" s="59">
        <f t="shared" si="13"/>
        <v>0</v>
      </c>
      <c r="AC40" s="57">
        <f t="shared" si="14"/>
        <v>-22200</v>
      </c>
      <c r="AW40" s="57">
        <f t="shared" si="3"/>
        <v>100</v>
      </c>
      <c r="AX40" s="57">
        <f t="shared" si="4"/>
        <v>0</v>
      </c>
      <c r="AZ40" s="57">
        <f t="shared" si="15"/>
        <v>100</v>
      </c>
      <c r="BA40" s="57">
        <f t="shared" si="18"/>
        <v>0</v>
      </c>
    </row>
    <row r="41" spans="10:53">
      <c r="K41" s="53">
        <f t="shared" si="19"/>
        <v>3</v>
      </c>
      <c r="L41" s="53">
        <f t="shared" si="19"/>
        <v>27</v>
      </c>
      <c r="M41" s="49">
        <f t="shared" si="5"/>
        <v>-23557.5</v>
      </c>
      <c r="N41" s="59">
        <f>Income!$N$6</f>
        <v>1783.75</v>
      </c>
      <c r="O41" s="59">
        <f t="shared" si="6"/>
        <v>-21773.75</v>
      </c>
      <c r="P41" s="59">
        <f t="shared" si="0"/>
        <v>-1357.4999999999998</v>
      </c>
      <c r="Q41" s="59">
        <f t="shared" si="7"/>
        <v>-23131.25</v>
      </c>
      <c r="R41" s="57">
        <f t="shared" si="17"/>
        <v>100</v>
      </c>
      <c r="S41" s="59">
        <f t="shared" si="8"/>
        <v>100</v>
      </c>
      <c r="T41" s="59" t="str">
        <f t="shared" si="20"/>
        <v>y</v>
      </c>
      <c r="U41" s="59" t="str">
        <f t="shared" si="9"/>
        <v/>
      </c>
      <c r="V41" s="59">
        <f t="shared" si="2"/>
        <v>0</v>
      </c>
      <c r="W41" s="59">
        <f t="shared" si="10"/>
        <v>0</v>
      </c>
      <c r="X41" s="59">
        <f t="shared" si="11"/>
        <v>-1357.4999999999998</v>
      </c>
      <c r="AA41" s="59">
        <f t="shared" si="12"/>
        <v>-21673.75</v>
      </c>
      <c r="AB41" s="59">
        <f t="shared" si="13"/>
        <v>0</v>
      </c>
      <c r="AC41" s="57">
        <f t="shared" si="14"/>
        <v>-21673.75</v>
      </c>
      <c r="AW41" s="57">
        <f t="shared" si="3"/>
        <v>100</v>
      </c>
      <c r="AX41" s="57">
        <f t="shared" si="4"/>
        <v>0</v>
      </c>
      <c r="AZ41" s="57">
        <f t="shared" si="15"/>
        <v>100</v>
      </c>
      <c r="BA41" s="57">
        <f t="shared" si="18"/>
        <v>0</v>
      </c>
    </row>
    <row r="42" spans="10:53">
      <c r="K42" s="53">
        <f t="shared" si="19"/>
        <v>4</v>
      </c>
      <c r="L42" s="53">
        <f t="shared" si="19"/>
        <v>28</v>
      </c>
      <c r="M42" s="49">
        <f t="shared" si="5"/>
        <v>-23031.25</v>
      </c>
      <c r="N42" s="59">
        <f>Income!$N$6</f>
        <v>1783.75</v>
      </c>
      <c r="O42" s="59">
        <f t="shared" si="6"/>
        <v>-21247.5</v>
      </c>
      <c r="P42" s="59">
        <f t="shared" si="0"/>
        <v>-1357.4999999999998</v>
      </c>
      <c r="Q42" s="59">
        <f t="shared" si="7"/>
        <v>-22605</v>
      </c>
      <c r="R42" s="57">
        <f t="shared" si="17"/>
        <v>100</v>
      </c>
      <c r="S42" s="59">
        <f t="shared" si="8"/>
        <v>100</v>
      </c>
      <c r="T42" s="59" t="str">
        <f t="shared" si="20"/>
        <v>y</v>
      </c>
      <c r="U42" s="59" t="str">
        <f t="shared" si="9"/>
        <v/>
      </c>
      <c r="V42" s="59">
        <f t="shared" si="2"/>
        <v>0</v>
      </c>
      <c r="W42" s="59">
        <f t="shared" si="10"/>
        <v>0</v>
      </c>
      <c r="X42" s="59">
        <f t="shared" si="11"/>
        <v>-1357.4999999999998</v>
      </c>
      <c r="AA42" s="59">
        <f t="shared" si="12"/>
        <v>-21147.5</v>
      </c>
      <c r="AB42" s="59">
        <f t="shared" si="13"/>
        <v>0</v>
      </c>
      <c r="AC42" s="57">
        <f t="shared" si="14"/>
        <v>-21147.5</v>
      </c>
      <c r="AW42" s="57">
        <f t="shared" si="3"/>
        <v>100</v>
      </c>
      <c r="AX42" s="57">
        <f t="shared" si="4"/>
        <v>0</v>
      </c>
      <c r="AZ42" s="57">
        <f t="shared" si="15"/>
        <v>100</v>
      </c>
      <c r="BA42" s="57">
        <f t="shared" si="18"/>
        <v>0</v>
      </c>
    </row>
    <row r="43" spans="10:53">
      <c r="K43" s="53">
        <f t="shared" si="19"/>
        <v>5</v>
      </c>
      <c r="L43" s="53">
        <f t="shared" si="19"/>
        <v>29</v>
      </c>
      <c r="M43" s="49">
        <f t="shared" si="5"/>
        <v>-22505</v>
      </c>
      <c r="N43" s="59">
        <f>Income!$N$6</f>
        <v>1783.75</v>
      </c>
      <c r="O43" s="59">
        <f t="shared" si="6"/>
        <v>-20721.25</v>
      </c>
      <c r="P43" s="59">
        <f t="shared" si="0"/>
        <v>-1357.4999999999998</v>
      </c>
      <c r="Q43" s="59">
        <f t="shared" si="7"/>
        <v>-22078.75</v>
      </c>
      <c r="R43" s="57">
        <f t="shared" si="17"/>
        <v>100</v>
      </c>
      <c r="S43" s="59">
        <f t="shared" si="8"/>
        <v>100</v>
      </c>
      <c r="T43" s="59" t="str">
        <f t="shared" si="20"/>
        <v>y</v>
      </c>
      <c r="U43" s="59" t="str">
        <f t="shared" si="9"/>
        <v/>
      </c>
      <c r="V43" s="59">
        <f t="shared" si="2"/>
        <v>0</v>
      </c>
      <c r="W43" s="59">
        <f t="shared" si="10"/>
        <v>0</v>
      </c>
      <c r="X43" s="59">
        <f t="shared" si="11"/>
        <v>-1357.4999999999998</v>
      </c>
      <c r="AA43" s="59">
        <f t="shared" si="12"/>
        <v>-20621.25</v>
      </c>
      <c r="AB43" s="59">
        <f t="shared" si="13"/>
        <v>0</v>
      </c>
      <c r="AC43" s="57">
        <f t="shared" si="14"/>
        <v>-20621.25</v>
      </c>
      <c r="AW43" s="57">
        <f t="shared" si="3"/>
        <v>100</v>
      </c>
      <c r="AX43" s="57">
        <f t="shared" si="4"/>
        <v>0</v>
      </c>
      <c r="AZ43" s="57">
        <f t="shared" si="15"/>
        <v>100</v>
      </c>
      <c r="BA43" s="57">
        <f t="shared" si="18"/>
        <v>0</v>
      </c>
    </row>
    <row r="44" spans="10:53">
      <c r="K44" s="53">
        <f t="shared" si="19"/>
        <v>6</v>
      </c>
      <c r="L44" s="53">
        <f t="shared" si="19"/>
        <v>30</v>
      </c>
      <c r="M44" s="49">
        <f t="shared" si="5"/>
        <v>-21978.75</v>
      </c>
      <c r="N44" s="59">
        <f>Income!$N$6</f>
        <v>1783.75</v>
      </c>
      <c r="O44" s="59">
        <f t="shared" si="6"/>
        <v>-20195</v>
      </c>
      <c r="P44" s="59">
        <f t="shared" si="0"/>
        <v>-8605.5</v>
      </c>
      <c r="Q44" s="59">
        <f t="shared" si="7"/>
        <v>-28800.5</v>
      </c>
      <c r="R44" s="57">
        <f t="shared" si="17"/>
        <v>100</v>
      </c>
      <c r="S44" s="59">
        <f t="shared" si="8"/>
        <v>100</v>
      </c>
      <c r="T44" s="59" t="str">
        <f t="shared" si="20"/>
        <v>y</v>
      </c>
      <c r="U44" s="59" t="str">
        <f t="shared" si="9"/>
        <v/>
      </c>
      <c r="V44" s="59">
        <f t="shared" si="2"/>
        <v>0</v>
      </c>
      <c r="W44" s="59">
        <f t="shared" si="10"/>
        <v>0</v>
      </c>
      <c r="X44" s="59">
        <f t="shared" si="11"/>
        <v>-1357.4999999999998</v>
      </c>
      <c r="Y44" s="59">
        <v>-7248</v>
      </c>
      <c r="AA44" s="59">
        <f t="shared" si="12"/>
        <v>-20095</v>
      </c>
      <c r="AB44" s="59">
        <f t="shared" si="13"/>
        <v>0</v>
      </c>
      <c r="AC44" s="57">
        <f t="shared" si="14"/>
        <v>-20095</v>
      </c>
      <c r="AW44" s="57">
        <f t="shared" si="3"/>
        <v>100</v>
      </c>
      <c r="AX44" s="57">
        <f t="shared" si="4"/>
        <v>0</v>
      </c>
      <c r="AZ44" s="57">
        <f t="shared" si="15"/>
        <v>100</v>
      </c>
      <c r="BA44" s="57">
        <f t="shared" si="18"/>
        <v>0</v>
      </c>
    </row>
    <row r="45" spans="10:53">
      <c r="K45" s="53">
        <f t="shared" si="19"/>
        <v>7</v>
      </c>
      <c r="L45" s="53">
        <f t="shared" si="19"/>
        <v>31</v>
      </c>
      <c r="M45" s="49">
        <f t="shared" si="5"/>
        <v>-28700.5</v>
      </c>
      <c r="N45" s="59">
        <f>Income!$N$6</f>
        <v>1783.75</v>
      </c>
      <c r="O45" s="59">
        <f t="shared" si="6"/>
        <v>-26916.75</v>
      </c>
      <c r="P45" s="59">
        <f t="shared" si="0"/>
        <v>-1357.4999999999998</v>
      </c>
      <c r="Q45" s="59">
        <f t="shared" si="7"/>
        <v>-28274.25</v>
      </c>
      <c r="R45" s="57">
        <f t="shared" si="17"/>
        <v>100</v>
      </c>
      <c r="S45" s="59">
        <f t="shared" si="8"/>
        <v>100</v>
      </c>
      <c r="T45" s="59" t="str">
        <f t="shared" si="20"/>
        <v>y</v>
      </c>
      <c r="U45" s="59" t="str">
        <f t="shared" si="9"/>
        <v/>
      </c>
      <c r="V45" s="59">
        <f t="shared" si="2"/>
        <v>0</v>
      </c>
      <c r="W45" s="59">
        <f t="shared" si="10"/>
        <v>0</v>
      </c>
      <c r="X45" s="59">
        <f t="shared" si="11"/>
        <v>-1357.4999999999998</v>
      </c>
      <c r="Y45" s="59"/>
      <c r="Z45" s="59"/>
      <c r="AA45" s="59">
        <f t="shared" si="12"/>
        <v>-26816.75</v>
      </c>
      <c r="AB45" s="59">
        <f t="shared" si="13"/>
        <v>0</v>
      </c>
      <c r="AC45" s="57">
        <f t="shared" si="14"/>
        <v>-26816.75</v>
      </c>
      <c r="AW45" s="57">
        <f t="shared" si="3"/>
        <v>100</v>
      </c>
      <c r="AX45" s="57">
        <f t="shared" si="4"/>
        <v>0</v>
      </c>
      <c r="AZ45" s="57">
        <f t="shared" si="15"/>
        <v>100</v>
      </c>
      <c r="BA45" s="57">
        <f t="shared" si="18"/>
        <v>0</v>
      </c>
    </row>
    <row r="46" spans="10:53">
      <c r="K46" s="53">
        <f t="shared" si="19"/>
        <v>8</v>
      </c>
      <c r="L46" s="53">
        <f t="shared" si="19"/>
        <v>32</v>
      </c>
      <c r="M46" s="49">
        <f t="shared" si="5"/>
        <v>-28174.25</v>
      </c>
      <c r="N46" s="59">
        <f>Income!$N$6</f>
        <v>1783.75</v>
      </c>
      <c r="O46" s="59">
        <f t="shared" si="6"/>
        <v>-26390.5</v>
      </c>
      <c r="P46" s="59">
        <f t="shared" si="0"/>
        <v>-1357.4999999999998</v>
      </c>
      <c r="Q46" s="59">
        <f t="shared" si="7"/>
        <v>-27748</v>
      </c>
      <c r="R46" s="57">
        <f t="shared" si="17"/>
        <v>100</v>
      </c>
      <c r="S46" s="59">
        <f t="shared" si="8"/>
        <v>100</v>
      </c>
      <c r="T46" s="59" t="str">
        <f t="shared" si="20"/>
        <v>y</v>
      </c>
      <c r="U46" s="59" t="str">
        <f t="shared" si="9"/>
        <v/>
      </c>
      <c r="V46" s="59">
        <f t="shared" si="2"/>
        <v>0</v>
      </c>
      <c r="W46" s="59">
        <f t="shared" si="10"/>
        <v>0</v>
      </c>
      <c r="X46" s="59">
        <f t="shared" si="11"/>
        <v>-1357.4999999999998</v>
      </c>
      <c r="AA46" s="59">
        <f t="shared" si="12"/>
        <v>-26290.5</v>
      </c>
      <c r="AB46" s="59">
        <f t="shared" si="13"/>
        <v>0</v>
      </c>
      <c r="AC46" s="57">
        <f t="shared" si="14"/>
        <v>-26290.5</v>
      </c>
      <c r="AW46" s="57">
        <f t="shared" si="3"/>
        <v>100</v>
      </c>
      <c r="AX46" s="57">
        <f t="shared" si="4"/>
        <v>0</v>
      </c>
      <c r="AZ46" s="57">
        <f t="shared" si="15"/>
        <v>100</v>
      </c>
      <c r="BA46" s="57">
        <f t="shared" si="18"/>
        <v>0</v>
      </c>
    </row>
    <row r="47" spans="10:53">
      <c r="K47" s="53">
        <f t="shared" si="19"/>
        <v>9</v>
      </c>
      <c r="L47" s="53">
        <f t="shared" si="19"/>
        <v>33</v>
      </c>
      <c r="M47" s="49">
        <f t="shared" si="5"/>
        <v>-27648</v>
      </c>
      <c r="N47" s="59">
        <f>Income!$N$6</f>
        <v>1783.75</v>
      </c>
      <c r="O47" s="59">
        <f t="shared" si="6"/>
        <v>-25864.25</v>
      </c>
      <c r="P47" s="59">
        <f t="shared" si="0"/>
        <v>-1357.4999999999998</v>
      </c>
      <c r="Q47" s="59">
        <f t="shared" si="7"/>
        <v>-27221.75</v>
      </c>
      <c r="R47" s="57">
        <f t="shared" si="17"/>
        <v>100</v>
      </c>
      <c r="S47" s="59">
        <f t="shared" si="8"/>
        <v>100</v>
      </c>
      <c r="T47" s="59" t="str">
        <f t="shared" si="20"/>
        <v>y</v>
      </c>
      <c r="U47" s="59" t="str">
        <f t="shared" si="9"/>
        <v/>
      </c>
      <c r="V47" s="59">
        <f t="shared" si="2"/>
        <v>0</v>
      </c>
      <c r="W47" s="59">
        <f t="shared" si="10"/>
        <v>0</v>
      </c>
      <c r="X47" s="59">
        <f t="shared" si="11"/>
        <v>-1357.4999999999998</v>
      </c>
      <c r="AA47" s="59">
        <f t="shared" si="12"/>
        <v>-25764.25</v>
      </c>
      <c r="AB47" s="59">
        <f t="shared" si="13"/>
        <v>0</v>
      </c>
      <c r="AC47" s="57">
        <f t="shared" si="14"/>
        <v>-25764.25</v>
      </c>
      <c r="AW47" s="57">
        <f t="shared" si="3"/>
        <v>100</v>
      </c>
      <c r="AX47" s="57">
        <f t="shared" si="4"/>
        <v>0</v>
      </c>
      <c r="AZ47" s="57">
        <f t="shared" si="15"/>
        <v>100</v>
      </c>
      <c r="BA47" s="57">
        <f t="shared" si="18"/>
        <v>0</v>
      </c>
    </row>
    <row r="48" spans="10:53">
      <c r="K48" s="53">
        <f t="shared" si="19"/>
        <v>10</v>
      </c>
      <c r="L48" s="53">
        <f t="shared" si="19"/>
        <v>34</v>
      </c>
      <c r="M48" s="49">
        <f t="shared" si="5"/>
        <v>-27121.75</v>
      </c>
      <c r="N48" s="59">
        <f>Income!$N$6</f>
        <v>1783.75</v>
      </c>
      <c r="O48" s="59">
        <f t="shared" si="6"/>
        <v>-25338</v>
      </c>
      <c r="P48" s="59">
        <f t="shared" si="0"/>
        <v>-1357.4999999999998</v>
      </c>
      <c r="Q48" s="59">
        <f t="shared" si="7"/>
        <v>-26695.5</v>
      </c>
      <c r="R48" s="57">
        <f t="shared" si="17"/>
        <v>100</v>
      </c>
      <c r="S48" s="59">
        <f t="shared" si="8"/>
        <v>100</v>
      </c>
      <c r="T48" s="59" t="str">
        <f t="shared" si="20"/>
        <v>y</v>
      </c>
      <c r="U48" s="59" t="str">
        <f t="shared" si="9"/>
        <v/>
      </c>
      <c r="V48" s="59">
        <f t="shared" si="2"/>
        <v>0</v>
      </c>
      <c r="W48" s="59">
        <f t="shared" si="10"/>
        <v>0</v>
      </c>
      <c r="X48" s="59">
        <f t="shared" si="11"/>
        <v>-1357.4999999999998</v>
      </c>
      <c r="AA48" s="59">
        <f t="shared" si="12"/>
        <v>-25238</v>
      </c>
      <c r="AB48" s="59">
        <f t="shared" si="13"/>
        <v>0</v>
      </c>
      <c r="AC48" s="57">
        <f t="shared" si="14"/>
        <v>-25238</v>
      </c>
      <c r="AW48" s="57">
        <f t="shared" si="3"/>
        <v>100</v>
      </c>
      <c r="AX48" s="57">
        <f t="shared" si="4"/>
        <v>0</v>
      </c>
      <c r="AZ48" s="57">
        <f t="shared" si="15"/>
        <v>100</v>
      </c>
      <c r="BA48" s="57">
        <f t="shared" si="18"/>
        <v>0</v>
      </c>
    </row>
    <row r="49" spans="10:53">
      <c r="K49" s="53">
        <f t="shared" ref="K49:L64" si="21">K48+1</f>
        <v>11</v>
      </c>
      <c r="L49" s="53">
        <f t="shared" si="21"/>
        <v>35</v>
      </c>
      <c r="M49" s="49">
        <f t="shared" si="5"/>
        <v>-26595.5</v>
      </c>
      <c r="N49" s="59">
        <f>Income!$N$6</f>
        <v>1783.75</v>
      </c>
      <c r="O49" s="59">
        <f t="shared" si="6"/>
        <v>-24811.75</v>
      </c>
      <c r="P49" s="59">
        <f t="shared" si="0"/>
        <v>-1357.4999999999998</v>
      </c>
      <c r="Q49" s="59">
        <f t="shared" si="7"/>
        <v>-26169.25</v>
      </c>
      <c r="R49" s="57">
        <f t="shared" si="17"/>
        <v>100</v>
      </c>
      <c r="S49" s="59">
        <f t="shared" si="8"/>
        <v>100</v>
      </c>
      <c r="T49" s="59" t="str">
        <f t="shared" si="20"/>
        <v>y</v>
      </c>
      <c r="U49" s="59" t="str">
        <f t="shared" si="9"/>
        <v/>
      </c>
      <c r="V49" s="59">
        <f t="shared" si="2"/>
        <v>0</v>
      </c>
      <c r="W49" s="59">
        <f t="shared" si="10"/>
        <v>0</v>
      </c>
      <c r="X49" s="59">
        <f t="shared" si="11"/>
        <v>-1357.4999999999998</v>
      </c>
      <c r="AA49" s="59">
        <f t="shared" si="12"/>
        <v>-24711.75</v>
      </c>
      <c r="AB49" s="59">
        <f t="shared" si="13"/>
        <v>0</v>
      </c>
      <c r="AC49" s="57">
        <f t="shared" si="14"/>
        <v>-24711.75</v>
      </c>
      <c r="AW49" s="57">
        <f t="shared" si="3"/>
        <v>100</v>
      </c>
      <c r="AX49" s="57">
        <f t="shared" si="4"/>
        <v>0</v>
      </c>
      <c r="AZ49" s="57">
        <f t="shared" si="15"/>
        <v>100</v>
      </c>
      <c r="BA49" s="57">
        <f t="shared" si="18"/>
        <v>0</v>
      </c>
    </row>
    <row r="50" spans="10:53">
      <c r="K50" s="53">
        <f t="shared" si="21"/>
        <v>12</v>
      </c>
      <c r="L50" s="53">
        <f t="shared" si="21"/>
        <v>36</v>
      </c>
      <c r="M50" s="49">
        <f t="shared" si="5"/>
        <v>-26069.25</v>
      </c>
      <c r="N50" s="59">
        <f>Income!$N$6</f>
        <v>1783.75</v>
      </c>
      <c r="O50" s="59">
        <f t="shared" si="6"/>
        <v>-24285.5</v>
      </c>
      <c r="P50" s="59">
        <f t="shared" si="0"/>
        <v>-8605.5</v>
      </c>
      <c r="Q50" s="59">
        <f t="shared" si="7"/>
        <v>-32891</v>
      </c>
      <c r="R50" s="57">
        <f t="shared" si="17"/>
        <v>100</v>
      </c>
      <c r="S50" s="59">
        <f t="shared" si="8"/>
        <v>100</v>
      </c>
      <c r="T50" s="59" t="str">
        <f t="shared" si="20"/>
        <v>y</v>
      </c>
      <c r="U50" s="59" t="str">
        <f t="shared" si="9"/>
        <v/>
      </c>
      <c r="V50" s="59">
        <f t="shared" si="2"/>
        <v>0</v>
      </c>
      <c r="W50" s="59">
        <f t="shared" si="10"/>
        <v>0</v>
      </c>
      <c r="X50" s="59">
        <f t="shared" si="11"/>
        <v>-1357.4999999999998</v>
      </c>
      <c r="Y50" s="59">
        <v>-7248</v>
      </c>
      <c r="AA50" s="59">
        <f t="shared" si="12"/>
        <v>-24185.5</v>
      </c>
      <c r="AB50" s="59">
        <f t="shared" si="13"/>
        <v>0</v>
      </c>
      <c r="AC50" s="57">
        <f t="shared" si="14"/>
        <v>-24185.5</v>
      </c>
      <c r="AW50" s="57">
        <f t="shared" si="3"/>
        <v>100</v>
      </c>
      <c r="AX50" s="57">
        <f t="shared" si="4"/>
        <v>0</v>
      </c>
      <c r="AZ50" s="57">
        <f t="shared" si="15"/>
        <v>100</v>
      </c>
      <c r="BA50" s="57">
        <f t="shared" si="18"/>
        <v>0</v>
      </c>
    </row>
    <row r="51" spans="10:53">
      <c r="J51" s="53">
        <v>4</v>
      </c>
      <c r="K51" s="53">
        <v>1</v>
      </c>
      <c r="L51" s="53">
        <f t="shared" si="21"/>
        <v>37</v>
      </c>
      <c r="M51" s="49">
        <f t="shared" si="5"/>
        <v>-32791</v>
      </c>
      <c r="N51" s="59">
        <f>Income!$N$6</f>
        <v>1783.75</v>
      </c>
      <c r="O51" s="59">
        <f t="shared" si="6"/>
        <v>-31007.25</v>
      </c>
      <c r="P51" s="59">
        <f t="shared" si="0"/>
        <v>-1357.4999999999998</v>
      </c>
      <c r="Q51" s="59">
        <f t="shared" si="7"/>
        <v>-32364.75</v>
      </c>
      <c r="R51" s="57">
        <f t="shared" si="17"/>
        <v>100</v>
      </c>
      <c r="S51" s="59">
        <f t="shared" si="8"/>
        <v>100</v>
      </c>
      <c r="T51" s="59" t="str">
        <f t="shared" si="20"/>
        <v>y</v>
      </c>
      <c r="U51" s="59" t="str">
        <f t="shared" si="9"/>
        <v/>
      </c>
      <c r="V51" s="59">
        <f t="shared" si="2"/>
        <v>0</v>
      </c>
      <c r="W51" s="59">
        <f t="shared" si="10"/>
        <v>0</v>
      </c>
      <c r="X51" s="59">
        <f t="shared" si="11"/>
        <v>-1357.4999999999998</v>
      </c>
      <c r="Y51" s="59"/>
      <c r="Z51" s="59"/>
      <c r="AA51" s="59">
        <f t="shared" si="12"/>
        <v>-30907.25</v>
      </c>
      <c r="AB51" s="59">
        <f t="shared" si="13"/>
        <v>0</v>
      </c>
      <c r="AC51" s="57">
        <f t="shared" si="14"/>
        <v>-30907.25</v>
      </c>
      <c r="AW51" s="57">
        <f t="shared" si="3"/>
        <v>100</v>
      </c>
      <c r="AX51" s="57">
        <f t="shared" si="4"/>
        <v>0</v>
      </c>
      <c r="AZ51" s="57">
        <f t="shared" si="15"/>
        <v>100</v>
      </c>
      <c r="BA51" s="57">
        <f t="shared" si="18"/>
        <v>0</v>
      </c>
    </row>
    <row r="52" spans="10:53">
      <c r="K52" s="53">
        <f t="shared" si="21"/>
        <v>2</v>
      </c>
      <c r="L52" s="53">
        <f t="shared" si="21"/>
        <v>38</v>
      </c>
      <c r="M52" s="49">
        <f t="shared" si="5"/>
        <v>-32264.75</v>
      </c>
      <c r="N52" s="59">
        <f>Income!$N$6</f>
        <v>1783.75</v>
      </c>
      <c r="O52" s="59">
        <f t="shared" si="6"/>
        <v>-30481</v>
      </c>
      <c r="P52" s="59">
        <f t="shared" si="0"/>
        <v>-1357.4999999999998</v>
      </c>
      <c r="Q52" s="59">
        <f t="shared" si="7"/>
        <v>-31838.5</v>
      </c>
      <c r="R52" s="57">
        <f t="shared" si="17"/>
        <v>100</v>
      </c>
      <c r="S52" s="59">
        <f t="shared" si="8"/>
        <v>100</v>
      </c>
      <c r="T52" s="59" t="str">
        <f t="shared" si="20"/>
        <v>y</v>
      </c>
      <c r="U52" s="59" t="str">
        <f t="shared" si="9"/>
        <v/>
      </c>
      <c r="V52" s="59">
        <f t="shared" si="2"/>
        <v>0</v>
      </c>
      <c r="W52" s="59">
        <f t="shared" si="10"/>
        <v>0</v>
      </c>
      <c r="X52" s="59">
        <f t="shared" si="11"/>
        <v>-1357.4999999999998</v>
      </c>
      <c r="AA52" s="59">
        <f t="shared" si="12"/>
        <v>-30381</v>
      </c>
      <c r="AB52" s="59">
        <f t="shared" si="13"/>
        <v>0</v>
      </c>
      <c r="AC52" s="57">
        <f t="shared" si="14"/>
        <v>-30381</v>
      </c>
      <c r="AW52" s="57">
        <f t="shared" si="3"/>
        <v>100</v>
      </c>
      <c r="AX52" s="57">
        <f t="shared" si="4"/>
        <v>0</v>
      </c>
      <c r="AZ52" s="57">
        <f t="shared" si="15"/>
        <v>100</v>
      </c>
      <c r="BA52" s="57">
        <f t="shared" si="18"/>
        <v>0</v>
      </c>
    </row>
    <row r="53" spans="10:53">
      <c r="K53" s="53">
        <f t="shared" si="21"/>
        <v>3</v>
      </c>
      <c r="L53" s="53">
        <f t="shared" si="21"/>
        <v>39</v>
      </c>
      <c r="M53" s="49">
        <f t="shared" si="5"/>
        <v>-31738.5</v>
      </c>
      <c r="N53" s="59">
        <f>Income!$N$6</f>
        <v>1783.75</v>
      </c>
      <c r="O53" s="59">
        <f t="shared" si="6"/>
        <v>-29954.75</v>
      </c>
      <c r="P53" s="59">
        <f t="shared" si="0"/>
        <v>-1357.4999999999998</v>
      </c>
      <c r="Q53" s="59">
        <f t="shared" si="7"/>
        <v>-31312.25</v>
      </c>
      <c r="R53" s="57">
        <f t="shared" si="17"/>
        <v>100</v>
      </c>
      <c r="S53" s="59">
        <f t="shared" si="8"/>
        <v>100</v>
      </c>
      <c r="T53" s="59" t="str">
        <f t="shared" si="20"/>
        <v>y</v>
      </c>
      <c r="U53" s="59" t="str">
        <f t="shared" si="9"/>
        <v/>
      </c>
      <c r="V53" s="59">
        <f t="shared" si="2"/>
        <v>0</v>
      </c>
      <c r="W53" s="59">
        <f t="shared" si="10"/>
        <v>0</v>
      </c>
      <c r="X53" s="59">
        <f t="shared" si="11"/>
        <v>-1357.4999999999998</v>
      </c>
      <c r="AA53" s="59">
        <f t="shared" si="12"/>
        <v>-29854.75</v>
      </c>
      <c r="AB53" s="59">
        <f t="shared" si="13"/>
        <v>0</v>
      </c>
      <c r="AC53" s="57">
        <f t="shared" si="14"/>
        <v>-29854.75</v>
      </c>
      <c r="AW53" s="57">
        <f t="shared" si="3"/>
        <v>100</v>
      </c>
      <c r="AX53" s="57">
        <f t="shared" si="4"/>
        <v>0</v>
      </c>
      <c r="AZ53" s="57">
        <f t="shared" si="15"/>
        <v>100</v>
      </c>
      <c r="BA53" s="57">
        <f t="shared" si="18"/>
        <v>0</v>
      </c>
    </row>
    <row r="54" spans="10:53">
      <c r="K54" s="53">
        <f t="shared" si="21"/>
        <v>4</v>
      </c>
      <c r="L54" s="53">
        <f t="shared" si="21"/>
        <v>40</v>
      </c>
      <c r="M54" s="49">
        <f t="shared" si="5"/>
        <v>-31212.25</v>
      </c>
      <c r="N54" s="59">
        <f>Income!$N$6</f>
        <v>1783.75</v>
      </c>
      <c r="O54" s="59">
        <f t="shared" si="6"/>
        <v>-29428.5</v>
      </c>
      <c r="P54" s="59">
        <f t="shared" si="0"/>
        <v>-1357.4999999999998</v>
      </c>
      <c r="Q54" s="59">
        <f t="shared" si="7"/>
        <v>-30786</v>
      </c>
      <c r="R54" s="57">
        <f t="shared" si="17"/>
        <v>100</v>
      </c>
      <c r="S54" s="59">
        <f t="shared" si="8"/>
        <v>100</v>
      </c>
      <c r="T54" s="59" t="str">
        <f t="shared" si="20"/>
        <v>y</v>
      </c>
      <c r="U54" s="59" t="str">
        <f t="shared" si="9"/>
        <v/>
      </c>
      <c r="V54" s="59">
        <f t="shared" si="2"/>
        <v>0</v>
      </c>
      <c r="W54" s="59">
        <f t="shared" si="10"/>
        <v>0</v>
      </c>
      <c r="X54" s="59">
        <f t="shared" si="11"/>
        <v>-1357.4999999999998</v>
      </c>
      <c r="AA54" s="59">
        <f t="shared" si="12"/>
        <v>-29328.5</v>
      </c>
      <c r="AB54" s="59">
        <f t="shared" si="13"/>
        <v>0</v>
      </c>
      <c r="AC54" s="57">
        <f t="shared" si="14"/>
        <v>-29328.5</v>
      </c>
      <c r="AW54" s="57">
        <f t="shared" si="3"/>
        <v>100</v>
      </c>
      <c r="AX54" s="57">
        <f t="shared" si="4"/>
        <v>0</v>
      </c>
      <c r="AZ54" s="57">
        <f t="shared" si="15"/>
        <v>100</v>
      </c>
      <c r="BA54" s="57">
        <f t="shared" si="18"/>
        <v>0</v>
      </c>
    </row>
    <row r="55" spans="10:53">
      <c r="K55" s="53">
        <f t="shared" si="21"/>
        <v>5</v>
      </c>
      <c r="L55" s="53">
        <f t="shared" si="21"/>
        <v>41</v>
      </c>
      <c r="M55" s="49">
        <f t="shared" si="5"/>
        <v>-30686</v>
      </c>
      <c r="N55" s="59">
        <f>Income!$N$6</f>
        <v>1783.75</v>
      </c>
      <c r="O55" s="59">
        <f t="shared" si="6"/>
        <v>-28902.25</v>
      </c>
      <c r="P55" s="59">
        <f t="shared" si="0"/>
        <v>-1357.4999999999998</v>
      </c>
      <c r="Q55" s="59">
        <f t="shared" si="7"/>
        <v>-30259.75</v>
      </c>
      <c r="R55" s="57">
        <f t="shared" si="17"/>
        <v>100</v>
      </c>
      <c r="S55" s="59">
        <f t="shared" si="8"/>
        <v>100</v>
      </c>
      <c r="T55" s="59" t="str">
        <f t="shared" si="20"/>
        <v>y</v>
      </c>
      <c r="U55" s="59" t="str">
        <f t="shared" si="9"/>
        <v/>
      </c>
      <c r="V55" s="59">
        <f t="shared" si="2"/>
        <v>0</v>
      </c>
      <c r="W55" s="59">
        <f t="shared" si="10"/>
        <v>0</v>
      </c>
      <c r="X55" s="59">
        <f t="shared" si="11"/>
        <v>-1357.4999999999998</v>
      </c>
      <c r="AA55" s="59">
        <f t="shared" si="12"/>
        <v>-28802.25</v>
      </c>
      <c r="AB55" s="59">
        <f t="shared" si="13"/>
        <v>0</v>
      </c>
      <c r="AC55" s="57">
        <f t="shared" si="14"/>
        <v>-28802.25</v>
      </c>
      <c r="AW55" s="57">
        <f t="shared" si="3"/>
        <v>100</v>
      </c>
      <c r="AX55" s="57">
        <f t="shared" si="4"/>
        <v>0</v>
      </c>
      <c r="AZ55" s="57">
        <f t="shared" si="15"/>
        <v>100</v>
      </c>
      <c r="BA55" s="57">
        <f t="shared" si="18"/>
        <v>0</v>
      </c>
    </row>
    <row r="56" spans="10:53">
      <c r="K56" s="53">
        <f t="shared" si="21"/>
        <v>6</v>
      </c>
      <c r="L56" s="53">
        <f t="shared" si="21"/>
        <v>42</v>
      </c>
      <c r="M56" s="49">
        <f t="shared" si="5"/>
        <v>-30159.75</v>
      </c>
      <c r="N56" s="59">
        <f>Income!$N$6</f>
        <v>1783.75</v>
      </c>
      <c r="O56" s="59">
        <f t="shared" si="6"/>
        <v>-28376</v>
      </c>
      <c r="P56" s="59">
        <f t="shared" si="0"/>
        <v>-8605.5</v>
      </c>
      <c r="Q56" s="59">
        <f t="shared" si="7"/>
        <v>-36981.5</v>
      </c>
      <c r="R56" s="57">
        <f t="shared" si="17"/>
        <v>100</v>
      </c>
      <c r="S56" s="59">
        <f t="shared" si="8"/>
        <v>100</v>
      </c>
      <c r="T56" s="59" t="str">
        <f t="shared" si="20"/>
        <v>y</v>
      </c>
      <c r="U56" s="59" t="str">
        <f t="shared" si="9"/>
        <v/>
      </c>
      <c r="V56" s="59">
        <f t="shared" si="2"/>
        <v>0</v>
      </c>
      <c r="W56" s="59">
        <f t="shared" si="10"/>
        <v>0</v>
      </c>
      <c r="X56" s="59">
        <f t="shared" si="11"/>
        <v>-1357.4999999999998</v>
      </c>
      <c r="Y56" s="59">
        <v>-7248</v>
      </c>
      <c r="AA56" s="59">
        <f t="shared" si="12"/>
        <v>-28276</v>
      </c>
      <c r="AB56" s="59">
        <f t="shared" si="13"/>
        <v>0</v>
      </c>
      <c r="AC56" s="57">
        <f t="shared" si="14"/>
        <v>-28276</v>
      </c>
      <c r="AW56" s="57">
        <f t="shared" si="3"/>
        <v>100</v>
      </c>
      <c r="AX56" s="57">
        <f t="shared" si="4"/>
        <v>0</v>
      </c>
      <c r="AZ56" s="57">
        <f t="shared" si="15"/>
        <v>100</v>
      </c>
      <c r="BA56" s="57">
        <f t="shared" si="18"/>
        <v>0</v>
      </c>
    </row>
    <row r="57" spans="10:53">
      <c r="K57" s="53">
        <f t="shared" si="21"/>
        <v>7</v>
      </c>
      <c r="L57" s="53">
        <f t="shared" si="21"/>
        <v>43</v>
      </c>
      <c r="M57" s="49">
        <f t="shared" si="5"/>
        <v>-36881.5</v>
      </c>
      <c r="N57" s="59">
        <f>Income!$N$6</f>
        <v>1783.75</v>
      </c>
      <c r="O57" s="59">
        <f t="shared" si="6"/>
        <v>-35097.75</v>
      </c>
      <c r="P57" s="59">
        <f t="shared" si="0"/>
        <v>-1357.4999999999998</v>
      </c>
      <c r="Q57" s="59">
        <f t="shared" si="7"/>
        <v>-36455.25</v>
      </c>
      <c r="R57" s="57">
        <f t="shared" si="17"/>
        <v>100</v>
      </c>
      <c r="S57" s="59">
        <f t="shared" si="8"/>
        <v>100</v>
      </c>
      <c r="T57" s="59" t="str">
        <f t="shared" si="20"/>
        <v>y</v>
      </c>
      <c r="U57" s="59" t="str">
        <f t="shared" si="9"/>
        <v/>
      </c>
      <c r="V57" s="59">
        <f t="shared" si="2"/>
        <v>0</v>
      </c>
      <c r="W57" s="59">
        <f t="shared" si="10"/>
        <v>0</v>
      </c>
      <c r="X57" s="59">
        <f t="shared" si="11"/>
        <v>-1357.4999999999998</v>
      </c>
      <c r="Y57" s="59"/>
      <c r="Z57" s="59"/>
      <c r="AA57" s="59">
        <f t="shared" si="12"/>
        <v>-34997.75</v>
      </c>
      <c r="AB57" s="59">
        <f t="shared" si="13"/>
        <v>0</v>
      </c>
      <c r="AC57" s="57">
        <f t="shared" si="14"/>
        <v>-34997.75</v>
      </c>
      <c r="AW57" s="57">
        <f t="shared" si="3"/>
        <v>100</v>
      </c>
      <c r="AX57" s="57">
        <f t="shared" si="4"/>
        <v>0</v>
      </c>
      <c r="AZ57" s="57">
        <f t="shared" si="15"/>
        <v>100</v>
      </c>
      <c r="BA57" s="57">
        <f t="shared" si="18"/>
        <v>0</v>
      </c>
    </row>
    <row r="58" spans="10:53">
      <c r="K58" s="53">
        <f t="shared" si="21"/>
        <v>8</v>
      </c>
      <c r="L58" s="53">
        <f t="shared" si="21"/>
        <v>44</v>
      </c>
      <c r="M58" s="49">
        <f t="shared" si="5"/>
        <v>-36355.25</v>
      </c>
      <c r="N58" s="59">
        <f>Income!$N$6</f>
        <v>1783.75</v>
      </c>
      <c r="O58" s="59">
        <f t="shared" si="6"/>
        <v>-34571.5</v>
      </c>
      <c r="P58" s="59">
        <f t="shared" si="0"/>
        <v>-1357.4999999999998</v>
      </c>
      <c r="Q58" s="59">
        <f t="shared" si="7"/>
        <v>-35929</v>
      </c>
      <c r="R58" s="57">
        <f t="shared" si="17"/>
        <v>100</v>
      </c>
      <c r="S58" s="59">
        <f t="shared" si="8"/>
        <v>100</v>
      </c>
      <c r="T58" s="59" t="str">
        <f t="shared" si="20"/>
        <v>y</v>
      </c>
      <c r="U58" s="59" t="str">
        <f t="shared" si="9"/>
        <v/>
      </c>
      <c r="V58" s="59">
        <f t="shared" si="2"/>
        <v>0</v>
      </c>
      <c r="W58" s="59">
        <f t="shared" si="10"/>
        <v>0</v>
      </c>
      <c r="X58" s="59">
        <f t="shared" si="11"/>
        <v>-1357.4999999999998</v>
      </c>
      <c r="AA58" s="59">
        <f t="shared" si="12"/>
        <v>-34471.5</v>
      </c>
      <c r="AB58" s="59">
        <f t="shared" si="13"/>
        <v>0</v>
      </c>
      <c r="AC58" s="57">
        <f t="shared" si="14"/>
        <v>-34471.5</v>
      </c>
      <c r="AW58" s="57">
        <f t="shared" si="3"/>
        <v>100</v>
      </c>
      <c r="AX58" s="57">
        <f t="shared" si="4"/>
        <v>0</v>
      </c>
      <c r="AZ58" s="57">
        <f t="shared" si="15"/>
        <v>100</v>
      </c>
      <c r="BA58" s="57">
        <f t="shared" si="18"/>
        <v>0</v>
      </c>
    </row>
    <row r="59" spans="10:53">
      <c r="K59" s="53">
        <f t="shared" si="21"/>
        <v>9</v>
      </c>
      <c r="L59" s="53">
        <f t="shared" si="21"/>
        <v>45</v>
      </c>
      <c r="M59" s="49">
        <f t="shared" si="5"/>
        <v>-35829</v>
      </c>
      <c r="N59" s="59">
        <f>Income!$N$6</f>
        <v>1783.75</v>
      </c>
      <c r="O59" s="59">
        <f t="shared" si="6"/>
        <v>-34045.25</v>
      </c>
      <c r="P59" s="59">
        <f t="shared" si="0"/>
        <v>-1357.4999999999998</v>
      </c>
      <c r="Q59" s="59">
        <f t="shared" si="7"/>
        <v>-35402.75</v>
      </c>
      <c r="R59" s="57">
        <f t="shared" si="17"/>
        <v>100</v>
      </c>
      <c r="S59" s="59">
        <f t="shared" si="8"/>
        <v>100</v>
      </c>
      <c r="T59" s="59" t="str">
        <f t="shared" si="20"/>
        <v>y</v>
      </c>
      <c r="U59" s="59" t="str">
        <f t="shared" si="9"/>
        <v/>
      </c>
      <c r="V59" s="59">
        <f t="shared" si="2"/>
        <v>0</v>
      </c>
      <c r="W59" s="59">
        <f t="shared" si="10"/>
        <v>0</v>
      </c>
      <c r="X59" s="59">
        <f t="shared" si="11"/>
        <v>-1357.4999999999998</v>
      </c>
      <c r="AA59" s="59">
        <f t="shared" si="12"/>
        <v>-33945.25</v>
      </c>
      <c r="AB59" s="59">
        <f t="shared" si="13"/>
        <v>0</v>
      </c>
      <c r="AC59" s="57">
        <f t="shared" si="14"/>
        <v>-33945.25</v>
      </c>
      <c r="AW59" s="57">
        <f t="shared" si="3"/>
        <v>100</v>
      </c>
      <c r="AX59" s="57">
        <f t="shared" si="4"/>
        <v>0</v>
      </c>
      <c r="AZ59" s="57">
        <f t="shared" si="15"/>
        <v>100</v>
      </c>
      <c r="BA59" s="57">
        <f t="shared" si="18"/>
        <v>0</v>
      </c>
    </row>
    <row r="60" spans="10:53">
      <c r="K60" s="53">
        <f t="shared" si="21"/>
        <v>10</v>
      </c>
      <c r="L60" s="53">
        <f t="shared" si="21"/>
        <v>46</v>
      </c>
      <c r="M60" s="49">
        <f t="shared" si="5"/>
        <v>-35302.75</v>
      </c>
      <c r="N60" s="59">
        <f>Income!$N$6</f>
        <v>1783.75</v>
      </c>
      <c r="O60" s="59">
        <f t="shared" si="6"/>
        <v>-33519</v>
      </c>
      <c r="P60" s="59">
        <f t="shared" si="0"/>
        <v>-1357.4999999999998</v>
      </c>
      <c r="Q60" s="59">
        <f t="shared" si="7"/>
        <v>-34876.5</v>
      </c>
      <c r="R60" s="57">
        <f t="shared" si="17"/>
        <v>100</v>
      </c>
      <c r="S60" s="59">
        <f t="shared" si="8"/>
        <v>100</v>
      </c>
      <c r="T60" s="59" t="str">
        <f t="shared" si="20"/>
        <v>y</v>
      </c>
      <c r="U60" s="59" t="str">
        <f t="shared" si="9"/>
        <v/>
      </c>
      <c r="V60" s="59">
        <f t="shared" si="2"/>
        <v>0</v>
      </c>
      <c r="W60" s="59">
        <f t="shared" si="10"/>
        <v>0</v>
      </c>
      <c r="X60" s="59">
        <f t="shared" si="11"/>
        <v>-1357.4999999999998</v>
      </c>
      <c r="AA60" s="59">
        <f t="shared" si="12"/>
        <v>-33419</v>
      </c>
      <c r="AB60" s="59">
        <f t="shared" si="13"/>
        <v>0</v>
      </c>
      <c r="AC60" s="57">
        <f t="shared" si="14"/>
        <v>-33419</v>
      </c>
      <c r="AW60" s="57">
        <f t="shared" si="3"/>
        <v>100</v>
      </c>
      <c r="AX60" s="57">
        <f t="shared" si="4"/>
        <v>0</v>
      </c>
      <c r="AZ60" s="57">
        <f t="shared" si="15"/>
        <v>100</v>
      </c>
      <c r="BA60" s="57">
        <f t="shared" si="18"/>
        <v>0</v>
      </c>
    </row>
    <row r="61" spans="10:53">
      <c r="K61" s="53">
        <f t="shared" si="21"/>
        <v>11</v>
      </c>
      <c r="L61" s="53">
        <f t="shared" si="21"/>
        <v>47</v>
      </c>
      <c r="M61" s="49">
        <f t="shared" si="5"/>
        <v>-34776.5</v>
      </c>
      <c r="N61" s="59">
        <f>Income!$N$6</f>
        <v>1783.75</v>
      </c>
      <c r="O61" s="59">
        <f t="shared" si="6"/>
        <v>-32992.75</v>
      </c>
      <c r="P61" s="59">
        <f t="shared" si="0"/>
        <v>-1357.4999999999998</v>
      </c>
      <c r="Q61" s="59">
        <f t="shared" si="7"/>
        <v>-34350.25</v>
      </c>
      <c r="R61" s="57">
        <f t="shared" si="17"/>
        <v>100</v>
      </c>
      <c r="S61" s="59">
        <f t="shared" si="8"/>
        <v>100</v>
      </c>
      <c r="T61" s="59" t="str">
        <f t="shared" si="20"/>
        <v>y</v>
      </c>
      <c r="U61" s="59" t="str">
        <f t="shared" si="9"/>
        <v/>
      </c>
      <c r="V61" s="59">
        <f t="shared" si="2"/>
        <v>0</v>
      </c>
      <c r="W61" s="59">
        <f t="shared" si="10"/>
        <v>0</v>
      </c>
      <c r="X61" s="59">
        <f t="shared" si="11"/>
        <v>-1357.4999999999998</v>
      </c>
      <c r="AA61" s="59">
        <f t="shared" si="12"/>
        <v>-32892.75</v>
      </c>
      <c r="AB61" s="59">
        <f t="shared" si="13"/>
        <v>0</v>
      </c>
      <c r="AC61" s="57">
        <f t="shared" si="14"/>
        <v>-32892.75</v>
      </c>
      <c r="AW61" s="57">
        <f t="shared" si="3"/>
        <v>100</v>
      </c>
      <c r="AX61" s="57">
        <f t="shared" si="4"/>
        <v>0</v>
      </c>
      <c r="AZ61" s="57">
        <f t="shared" si="15"/>
        <v>100</v>
      </c>
      <c r="BA61" s="57">
        <f t="shared" si="18"/>
        <v>0</v>
      </c>
    </row>
    <row r="62" spans="10:53">
      <c r="K62" s="53">
        <f t="shared" si="21"/>
        <v>12</v>
      </c>
      <c r="L62" s="53">
        <f t="shared" si="21"/>
        <v>48</v>
      </c>
      <c r="M62" s="49">
        <f t="shared" si="5"/>
        <v>-34250.25</v>
      </c>
      <c r="N62" s="59">
        <f>Income!$N$6</f>
        <v>1783.75</v>
      </c>
      <c r="O62" s="59">
        <f t="shared" si="6"/>
        <v>-32466.5</v>
      </c>
      <c r="P62" s="59">
        <f t="shared" si="0"/>
        <v>-1357.4999999999998</v>
      </c>
      <c r="Q62" s="59">
        <f t="shared" si="7"/>
        <v>-33824</v>
      </c>
      <c r="R62" s="57">
        <f t="shared" si="17"/>
        <v>100</v>
      </c>
      <c r="S62" s="59">
        <f t="shared" si="8"/>
        <v>100</v>
      </c>
      <c r="T62" s="59" t="str">
        <f t="shared" si="20"/>
        <v>y</v>
      </c>
      <c r="U62" s="59" t="str">
        <f t="shared" si="9"/>
        <v/>
      </c>
      <c r="V62" s="59">
        <f t="shared" si="2"/>
        <v>0</v>
      </c>
      <c r="W62" s="59">
        <f t="shared" si="10"/>
        <v>0</v>
      </c>
      <c r="X62" s="59">
        <f t="shared" si="11"/>
        <v>-1357.4999999999998</v>
      </c>
      <c r="AA62" s="59">
        <f t="shared" si="12"/>
        <v>-32366.5</v>
      </c>
      <c r="AB62" s="59">
        <f t="shared" si="13"/>
        <v>0</v>
      </c>
      <c r="AC62" s="57">
        <f t="shared" si="14"/>
        <v>-32366.5</v>
      </c>
      <c r="AW62" s="57">
        <f t="shared" si="3"/>
        <v>100</v>
      </c>
      <c r="AX62" s="57">
        <f t="shared" si="4"/>
        <v>0</v>
      </c>
      <c r="AZ62" s="57">
        <f t="shared" si="15"/>
        <v>100</v>
      </c>
      <c r="BA62" s="57">
        <f t="shared" si="18"/>
        <v>0</v>
      </c>
    </row>
    <row r="63" spans="10:53">
      <c r="J63" s="53">
        <v>5</v>
      </c>
      <c r="K63" s="53">
        <v>1</v>
      </c>
      <c r="L63" s="53">
        <f t="shared" si="21"/>
        <v>49</v>
      </c>
      <c r="M63" s="49">
        <f t="shared" si="5"/>
        <v>-33724</v>
      </c>
      <c r="N63" s="59">
        <f>Income!$N$6</f>
        <v>1783.75</v>
      </c>
      <c r="O63" s="59">
        <f t="shared" si="6"/>
        <v>-31940.25</v>
      </c>
      <c r="P63" s="59">
        <f t="shared" si="0"/>
        <v>-1357.4999999999998</v>
      </c>
      <c r="Q63" s="59">
        <f t="shared" si="7"/>
        <v>-33297.75</v>
      </c>
      <c r="R63" s="57">
        <f t="shared" si="17"/>
        <v>100</v>
      </c>
      <c r="S63" s="59">
        <f t="shared" si="8"/>
        <v>100</v>
      </c>
      <c r="T63" s="59" t="str">
        <f t="shared" si="20"/>
        <v>y</v>
      </c>
      <c r="U63" s="59" t="str">
        <f t="shared" si="9"/>
        <v/>
      </c>
      <c r="V63" s="59">
        <f t="shared" si="2"/>
        <v>0</v>
      </c>
      <c r="W63" s="59">
        <f t="shared" si="10"/>
        <v>0</v>
      </c>
      <c r="X63" s="59">
        <f t="shared" si="11"/>
        <v>-1357.4999999999998</v>
      </c>
      <c r="Y63" s="59"/>
      <c r="Z63" s="59"/>
      <c r="AA63" s="59">
        <f t="shared" si="12"/>
        <v>-31840.25</v>
      </c>
      <c r="AB63" s="59">
        <f t="shared" si="13"/>
        <v>0</v>
      </c>
      <c r="AC63" s="57">
        <f t="shared" si="14"/>
        <v>-31840.25</v>
      </c>
      <c r="AW63" s="57">
        <f t="shared" si="3"/>
        <v>100</v>
      </c>
      <c r="AX63" s="57">
        <f t="shared" si="4"/>
        <v>0</v>
      </c>
      <c r="AZ63" s="57">
        <f t="shared" si="15"/>
        <v>100</v>
      </c>
      <c r="BA63" s="57">
        <f t="shared" si="18"/>
        <v>0</v>
      </c>
    </row>
    <row r="64" spans="10:53">
      <c r="K64" s="53">
        <f t="shared" si="21"/>
        <v>2</v>
      </c>
      <c r="L64" s="53">
        <f t="shared" si="21"/>
        <v>50</v>
      </c>
      <c r="M64" s="49">
        <f t="shared" si="5"/>
        <v>-33197.75</v>
      </c>
      <c r="N64" s="59">
        <f>Income!$N$6</f>
        <v>1783.75</v>
      </c>
      <c r="O64" s="59">
        <f t="shared" si="6"/>
        <v>-31414</v>
      </c>
      <c r="P64" s="59">
        <f t="shared" si="0"/>
        <v>-1357.4999999999998</v>
      </c>
      <c r="Q64" s="59">
        <f t="shared" si="7"/>
        <v>-32771.5</v>
      </c>
      <c r="R64" s="57">
        <f t="shared" si="17"/>
        <v>100</v>
      </c>
      <c r="S64" s="59">
        <f t="shared" si="8"/>
        <v>100</v>
      </c>
      <c r="T64" s="59" t="str">
        <f t="shared" si="20"/>
        <v>y</v>
      </c>
      <c r="U64" s="59" t="str">
        <f t="shared" si="9"/>
        <v/>
      </c>
      <c r="V64" s="59">
        <f t="shared" si="2"/>
        <v>0</v>
      </c>
      <c r="W64" s="59">
        <f t="shared" si="10"/>
        <v>0</v>
      </c>
      <c r="X64" s="59">
        <f t="shared" si="11"/>
        <v>-1357.4999999999998</v>
      </c>
      <c r="AA64" s="59">
        <f t="shared" si="12"/>
        <v>-31314</v>
      </c>
      <c r="AB64" s="59">
        <f t="shared" si="13"/>
        <v>0</v>
      </c>
      <c r="AC64" s="57">
        <f t="shared" si="14"/>
        <v>-31314</v>
      </c>
      <c r="AW64" s="57">
        <f t="shared" si="3"/>
        <v>100</v>
      </c>
      <c r="AX64" s="57">
        <f t="shared" si="4"/>
        <v>0</v>
      </c>
      <c r="AZ64" s="57">
        <f t="shared" si="15"/>
        <v>100</v>
      </c>
      <c r="BA64" s="57">
        <f t="shared" si="18"/>
        <v>0</v>
      </c>
    </row>
    <row r="65" spans="11:53">
      <c r="K65" s="53">
        <f t="shared" ref="K65:L74" si="22">K64+1</f>
        <v>3</v>
      </c>
      <c r="L65" s="53">
        <f t="shared" si="22"/>
        <v>51</v>
      </c>
      <c r="M65" s="49">
        <f t="shared" si="5"/>
        <v>-32671.5</v>
      </c>
      <c r="N65" s="59">
        <f>Income!$N$6</f>
        <v>1783.75</v>
      </c>
      <c r="O65" s="59">
        <f t="shared" si="6"/>
        <v>-30887.75</v>
      </c>
      <c r="P65" s="59">
        <f t="shared" si="0"/>
        <v>-1357.4999999999998</v>
      </c>
      <c r="Q65" s="59">
        <f t="shared" si="7"/>
        <v>-32245.25</v>
      </c>
      <c r="R65" s="57">
        <f t="shared" si="17"/>
        <v>100</v>
      </c>
      <c r="S65" s="59">
        <f t="shared" si="8"/>
        <v>100</v>
      </c>
      <c r="T65" s="59" t="str">
        <f t="shared" si="20"/>
        <v>y</v>
      </c>
      <c r="U65" s="59" t="str">
        <f t="shared" si="9"/>
        <v/>
      </c>
      <c r="V65" s="59">
        <f t="shared" si="2"/>
        <v>0</v>
      </c>
      <c r="W65" s="59">
        <f t="shared" si="10"/>
        <v>0</v>
      </c>
      <c r="X65" s="59">
        <f t="shared" si="11"/>
        <v>-1357.4999999999998</v>
      </c>
      <c r="AA65" s="59">
        <f t="shared" si="12"/>
        <v>-30787.75</v>
      </c>
      <c r="AB65" s="59">
        <f t="shared" si="13"/>
        <v>0</v>
      </c>
      <c r="AC65" s="57">
        <f t="shared" si="14"/>
        <v>-30787.75</v>
      </c>
      <c r="AW65" s="57">
        <f t="shared" si="3"/>
        <v>100</v>
      </c>
      <c r="AX65" s="57">
        <f t="shared" si="4"/>
        <v>0</v>
      </c>
      <c r="AZ65" s="57">
        <f t="shared" si="15"/>
        <v>100</v>
      </c>
      <c r="BA65" s="57">
        <f t="shared" si="18"/>
        <v>0</v>
      </c>
    </row>
    <row r="66" spans="11:53">
      <c r="K66" s="53">
        <f t="shared" si="22"/>
        <v>4</v>
      </c>
      <c r="L66" s="53">
        <f t="shared" si="22"/>
        <v>52</v>
      </c>
      <c r="M66" s="49">
        <f t="shared" si="5"/>
        <v>-32145.25</v>
      </c>
      <c r="N66" s="59">
        <f>Income!$N$6</f>
        <v>1783.75</v>
      </c>
      <c r="O66" s="59">
        <f t="shared" si="6"/>
        <v>-30361.5</v>
      </c>
      <c r="P66" s="59">
        <f t="shared" si="0"/>
        <v>-1357.4999999999998</v>
      </c>
      <c r="Q66" s="59">
        <f t="shared" si="7"/>
        <v>-31719</v>
      </c>
      <c r="R66" s="57">
        <f t="shared" si="17"/>
        <v>100</v>
      </c>
      <c r="S66" s="59">
        <f t="shared" si="8"/>
        <v>100</v>
      </c>
      <c r="T66" s="59" t="str">
        <f t="shared" si="20"/>
        <v>y</v>
      </c>
      <c r="U66" s="59" t="str">
        <f t="shared" si="9"/>
        <v/>
      </c>
      <c r="V66" s="59">
        <f t="shared" si="2"/>
        <v>0</v>
      </c>
      <c r="W66" s="59">
        <f t="shared" si="10"/>
        <v>0</v>
      </c>
      <c r="X66" s="59">
        <f t="shared" si="11"/>
        <v>-1357.4999999999998</v>
      </c>
      <c r="AA66" s="59">
        <f t="shared" si="12"/>
        <v>-30261.5</v>
      </c>
      <c r="AB66" s="59">
        <f t="shared" si="13"/>
        <v>0</v>
      </c>
      <c r="AC66" s="57">
        <f t="shared" si="14"/>
        <v>-30261.5</v>
      </c>
      <c r="AW66" s="57">
        <f t="shared" si="3"/>
        <v>100</v>
      </c>
      <c r="AX66" s="57">
        <f t="shared" si="4"/>
        <v>0</v>
      </c>
      <c r="AZ66" s="57">
        <f t="shared" si="15"/>
        <v>100</v>
      </c>
      <c r="BA66" s="57">
        <f t="shared" si="18"/>
        <v>0</v>
      </c>
    </row>
    <row r="67" spans="11:53">
      <c r="K67" s="53">
        <f t="shared" si="22"/>
        <v>5</v>
      </c>
      <c r="L67" s="53">
        <f t="shared" si="22"/>
        <v>53</v>
      </c>
      <c r="M67" s="49">
        <f t="shared" si="5"/>
        <v>-31619</v>
      </c>
      <c r="N67" s="59">
        <f>Income!$N$6</f>
        <v>1783.75</v>
      </c>
      <c r="O67" s="59">
        <f t="shared" si="6"/>
        <v>-29835.25</v>
      </c>
      <c r="P67" s="59">
        <f t="shared" si="0"/>
        <v>-1357.4999999999998</v>
      </c>
      <c r="Q67" s="59">
        <f t="shared" si="7"/>
        <v>-31192.75</v>
      </c>
      <c r="R67" s="57">
        <f t="shared" si="17"/>
        <v>100</v>
      </c>
      <c r="S67" s="59">
        <f t="shared" si="8"/>
        <v>100</v>
      </c>
      <c r="T67" s="59" t="str">
        <f t="shared" si="20"/>
        <v>y</v>
      </c>
      <c r="U67" s="59" t="str">
        <f t="shared" si="9"/>
        <v/>
      </c>
      <c r="V67" s="59">
        <f t="shared" si="2"/>
        <v>0</v>
      </c>
      <c r="W67" s="59">
        <f t="shared" si="10"/>
        <v>0</v>
      </c>
      <c r="X67" s="59">
        <f t="shared" si="11"/>
        <v>-1357.4999999999998</v>
      </c>
      <c r="AA67" s="59">
        <f t="shared" si="12"/>
        <v>-29735.25</v>
      </c>
      <c r="AB67" s="59">
        <f t="shared" si="13"/>
        <v>0</v>
      </c>
      <c r="AC67" s="57">
        <f t="shared" si="14"/>
        <v>-29735.25</v>
      </c>
      <c r="AW67" s="57">
        <f t="shared" si="3"/>
        <v>100</v>
      </c>
      <c r="AX67" s="57">
        <f t="shared" si="4"/>
        <v>0</v>
      </c>
      <c r="AZ67" s="57">
        <f t="shared" si="15"/>
        <v>100</v>
      </c>
      <c r="BA67" s="57">
        <f t="shared" si="18"/>
        <v>0</v>
      </c>
    </row>
    <row r="68" spans="11:53">
      <c r="K68" s="54">
        <f t="shared" si="22"/>
        <v>6</v>
      </c>
      <c r="L68" s="54">
        <f t="shared" si="22"/>
        <v>54</v>
      </c>
      <c r="M68" s="66">
        <f t="shared" si="5"/>
        <v>-31092.75</v>
      </c>
      <c r="N68" s="67">
        <f>Income!$N$6</f>
        <v>1783.75</v>
      </c>
      <c r="O68" s="67">
        <f t="shared" si="6"/>
        <v>-29309</v>
      </c>
      <c r="P68" s="67">
        <f t="shared" si="0"/>
        <v>-1357.4999999999998</v>
      </c>
      <c r="Q68" s="67">
        <f t="shared" si="7"/>
        <v>-30666.5</v>
      </c>
      <c r="R68" s="60">
        <f t="shared" si="17"/>
        <v>100</v>
      </c>
      <c r="S68" s="67">
        <f t="shared" si="8"/>
        <v>100</v>
      </c>
      <c r="T68" s="67" t="str">
        <f t="shared" si="20"/>
        <v>y</v>
      </c>
      <c r="U68" s="67" t="str">
        <f t="shared" si="9"/>
        <v/>
      </c>
      <c r="V68" s="67">
        <f t="shared" si="2"/>
        <v>0</v>
      </c>
      <c r="W68" s="67">
        <f t="shared" si="10"/>
        <v>0</v>
      </c>
      <c r="X68" s="67">
        <f t="shared" si="11"/>
        <v>-1357.4999999999998</v>
      </c>
      <c r="Y68" s="68"/>
      <c r="Z68" s="68"/>
      <c r="AA68" s="67">
        <f t="shared" si="12"/>
        <v>-29209</v>
      </c>
      <c r="AB68" s="67">
        <f t="shared" si="13"/>
        <v>0</v>
      </c>
      <c r="AC68" s="60">
        <f t="shared" si="14"/>
        <v>-29209</v>
      </c>
      <c r="AD68" s="68"/>
      <c r="AW68" s="57">
        <f t="shared" si="3"/>
        <v>100</v>
      </c>
      <c r="AX68" s="57">
        <f t="shared" si="4"/>
        <v>0</v>
      </c>
      <c r="AZ68" s="57">
        <f t="shared" si="15"/>
        <v>100</v>
      </c>
      <c r="BA68" s="57">
        <f t="shared" si="18"/>
        <v>0</v>
      </c>
    </row>
    <row r="69" spans="11:53">
      <c r="K69" s="53">
        <f t="shared" si="22"/>
        <v>7</v>
      </c>
      <c r="L69" s="53">
        <f t="shared" si="22"/>
        <v>55</v>
      </c>
      <c r="M69" s="49">
        <f t="shared" si="5"/>
        <v>-30566.5</v>
      </c>
      <c r="N69" s="59">
        <f>Income!$N$6</f>
        <v>1783.75</v>
      </c>
      <c r="O69" s="59">
        <f t="shared" si="6"/>
        <v>-28782.75</v>
      </c>
      <c r="P69" s="59">
        <f t="shared" si="0"/>
        <v>-1357.4999999999998</v>
      </c>
      <c r="Q69" s="59">
        <f t="shared" si="7"/>
        <v>-30140.25</v>
      </c>
      <c r="R69" s="57">
        <f t="shared" si="17"/>
        <v>100</v>
      </c>
      <c r="S69" s="59">
        <f t="shared" si="8"/>
        <v>100</v>
      </c>
      <c r="T69" s="59" t="str">
        <f t="shared" si="20"/>
        <v>y</v>
      </c>
      <c r="U69" s="59" t="str">
        <f t="shared" si="9"/>
        <v/>
      </c>
      <c r="V69" s="59">
        <f t="shared" si="2"/>
        <v>0</v>
      </c>
      <c r="W69" s="59">
        <f t="shared" si="10"/>
        <v>0</v>
      </c>
      <c r="X69" s="59">
        <f t="shared" si="11"/>
        <v>-1357.4999999999998</v>
      </c>
      <c r="AA69" s="59">
        <f t="shared" si="12"/>
        <v>-28682.75</v>
      </c>
      <c r="AB69" s="59">
        <f t="shared" si="13"/>
        <v>0</v>
      </c>
      <c r="AC69" s="57">
        <f t="shared" si="14"/>
        <v>-28682.75</v>
      </c>
      <c r="AW69" s="57">
        <f t="shared" si="3"/>
        <v>100</v>
      </c>
      <c r="AX69" s="57">
        <f t="shared" si="4"/>
        <v>0</v>
      </c>
      <c r="AZ69" s="57">
        <f t="shared" si="15"/>
        <v>100</v>
      </c>
      <c r="BA69" s="57">
        <f t="shared" si="18"/>
        <v>0</v>
      </c>
    </row>
    <row r="70" spans="11:53">
      <c r="K70" s="53">
        <f t="shared" si="22"/>
        <v>8</v>
      </c>
      <c r="L70" s="53">
        <f t="shared" si="22"/>
        <v>56</v>
      </c>
      <c r="M70" s="49">
        <f t="shared" si="5"/>
        <v>-30040.25</v>
      </c>
      <c r="N70" s="59">
        <f>Income!$N$6</f>
        <v>1783.75</v>
      </c>
      <c r="O70" s="59">
        <f t="shared" si="6"/>
        <v>-28256.5</v>
      </c>
      <c r="P70" s="59">
        <f t="shared" si="0"/>
        <v>-1357.4999999999998</v>
      </c>
      <c r="Q70" s="59">
        <f t="shared" si="7"/>
        <v>-29614</v>
      </c>
      <c r="R70" s="57">
        <f t="shared" si="17"/>
        <v>100</v>
      </c>
      <c r="S70" s="59">
        <f t="shared" si="8"/>
        <v>100</v>
      </c>
      <c r="T70" s="59" t="str">
        <f t="shared" si="20"/>
        <v>y</v>
      </c>
      <c r="U70" s="59" t="str">
        <f t="shared" si="9"/>
        <v/>
      </c>
      <c r="V70" s="59">
        <f t="shared" si="2"/>
        <v>0</v>
      </c>
      <c r="W70" s="59">
        <f t="shared" si="10"/>
        <v>0</v>
      </c>
      <c r="X70" s="59">
        <f t="shared" si="11"/>
        <v>-1357.4999999999998</v>
      </c>
      <c r="AA70" s="59">
        <f t="shared" si="12"/>
        <v>-28156.5</v>
      </c>
      <c r="AB70" s="59">
        <f t="shared" si="13"/>
        <v>0</v>
      </c>
      <c r="AC70" s="57">
        <f t="shared" si="14"/>
        <v>-28156.5</v>
      </c>
      <c r="AW70" s="57">
        <f t="shared" si="3"/>
        <v>100</v>
      </c>
      <c r="AX70" s="57">
        <f t="shared" si="4"/>
        <v>0</v>
      </c>
      <c r="AZ70" s="57">
        <f t="shared" si="15"/>
        <v>100</v>
      </c>
      <c r="BA70" s="57">
        <f t="shared" si="18"/>
        <v>0</v>
      </c>
    </row>
    <row r="71" spans="11:53">
      <c r="K71" s="53">
        <f t="shared" si="22"/>
        <v>9</v>
      </c>
      <c r="L71" s="53">
        <f t="shared" si="22"/>
        <v>57</v>
      </c>
      <c r="M71" s="49">
        <f t="shared" si="5"/>
        <v>-29514</v>
      </c>
      <c r="N71" s="59">
        <f>Income!$N$6</f>
        <v>1783.75</v>
      </c>
      <c r="O71" s="59">
        <f t="shared" si="6"/>
        <v>-27730.25</v>
      </c>
      <c r="P71" s="59">
        <f t="shared" si="0"/>
        <v>-1357.4999999999998</v>
      </c>
      <c r="Q71" s="59">
        <f t="shared" si="7"/>
        <v>-29087.75</v>
      </c>
      <c r="R71" s="57">
        <f t="shared" si="17"/>
        <v>100</v>
      </c>
      <c r="S71" s="59">
        <f t="shared" si="8"/>
        <v>100</v>
      </c>
      <c r="T71" s="59" t="str">
        <f t="shared" si="20"/>
        <v>y</v>
      </c>
      <c r="U71" s="59" t="str">
        <f t="shared" si="9"/>
        <v/>
      </c>
      <c r="V71" s="59">
        <f t="shared" si="2"/>
        <v>0</v>
      </c>
      <c r="W71" s="59">
        <f t="shared" si="10"/>
        <v>0</v>
      </c>
      <c r="X71" s="59">
        <f t="shared" si="11"/>
        <v>-1357.4999999999998</v>
      </c>
      <c r="AA71" s="59">
        <f t="shared" si="12"/>
        <v>-27630.25</v>
      </c>
      <c r="AB71" s="59">
        <f t="shared" si="13"/>
        <v>0</v>
      </c>
      <c r="AC71" s="57">
        <f t="shared" si="14"/>
        <v>-27630.25</v>
      </c>
      <c r="AW71" s="57">
        <f t="shared" si="3"/>
        <v>100</v>
      </c>
      <c r="AX71" s="57">
        <f t="shared" si="4"/>
        <v>0</v>
      </c>
      <c r="AZ71" s="57">
        <f t="shared" si="15"/>
        <v>100</v>
      </c>
      <c r="BA71" s="57">
        <f t="shared" si="18"/>
        <v>0</v>
      </c>
    </row>
    <row r="72" spans="11:53">
      <c r="K72" s="53">
        <f t="shared" si="22"/>
        <v>10</v>
      </c>
      <c r="L72" s="53">
        <f t="shared" si="22"/>
        <v>58</v>
      </c>
      <c r="M72" s="49">
        <f t="shared" si="5"/>
        <v>-28987.75</v>
      </c>
      <c r="N72" s="59">
        <f>Income!$N$6</f>
        <v>1783.75</v>
      </c>
      <c r="O72" s="59">
        <f t="shared" si="6"/>
        <v>-27204</v>
      </c>
      <c r="P72" s="59">
        <f t="shared" si="0"/>
        <v>-1357.4999999999998</v>
      </c>
      <c r="Q72" s="59">
        <f t="shared" si="7"/>
        <v>-28561.5</v>
      </c>
      <c r="R72" s="57">
        <f t="shared" si="17"/>
        <v>100</v>
      </c>
      <c r="S72" s="59">
        <f t="shared" si="8"/>
        <v>100</v>
      </c>
      <c r="T72" s="59" t="str">
        <f t="shared" si="20"/>
        <v>y</v>
      </c>
      <c r="U72" s="59" t="str">
        <f t="shared" si="9"/>
        <v/>
      </c>
      <c r="V72" s="59">
        <f t="shared" si="2"/>
        <v>0</v>
      </c>
      <c r="W72" s="59">
        <f t="shared" si="10"/>
        <v>0</v>
      </c>
      <c r="X72" s="59">
        <f t="shared" si="11"/>
        <v>-1357.4999999999998</v>
      </c>
      <c r="AA72" s="59">
        <f t="shared" si="12"/>
        <v>-27104</v>
      </c>
      <c r="AB72" s="59">
        <f t="shared" si="13"/>
        <v>0</v>
      </c>
      <c r="AC72" s="57">
        <f t="shared" si="14"/>
        <v>-27104</v>
      </c>
      <c r="AW72" s="57">
        <f t="shared" si="3"/>
        <v>100</v>
      </c>
      <c r="AX72" s="57">
        <f t="shared" si="4"/>
        <v>0</v>
      </c>
      <c r="AZ72" s="57">
        <f t="shared" si="15"/>
        <v>100</v>
      </c>
      <c r="BA72" s="57">
        <f t="shared" si="18"/>
        <v>0</v>
      </c>
    </row>
    <row r="73" spans="11:53">
      <c r="K73" s="53">
        <f t="shared" si="22"/>
        <v>11</v>
      </c>
      <c r="L73" s="53">
        <f t="shared" si="22"/>
        <v>59</v>
      </c>
      <c r="M73" s="49">
        <f t="shared" si="5"/>
        <v>-28461.5</v>
      </c>
      <c r="N73" s="59">
        <f>Income!$N$6</f>
        <v>1783.75</v>
      </c>
      <c r="O73" s="59">
        <f t="shared" si="6"/>
        <v>-26677.75</v>
      </c>
      <c r="P73" s="59">
        <f t="shared" si="0"/>
        <v>-1357.4999999999998</v>
      </c>
      <c r="Q73" s="59">
        <f t="shared" si="7"/>
        <v>-28035.25</v>
      </c>
      <c r="R73" s="57">
        <f t="shared" si="17"/>
        <v>100</v>
      </c>
      <c r="S73" s="59">
        <f t="shared" si="8"/>
        <v>100</v>
      </c>
      <c r="T73" s="59" t="str">
        <f t="shared" si="20"/>
        <v>y</v>
      </c>
      <c r="U73" s="59" t="str">
        <f t="shared" si="9"/>
        <v/>
      </c>
      <c r="V73" s="59">
        <f t="shared" si="2"/>
        <v>0</v>
      </c>
      <c r="W73" s="59">
        <f t="shared" si="10"/>
        <v>0</v>
      </c>
      <c r="X73" s="59">
        <f t="shared" si="11"/>
        <v>-1357.4999999999998</v>
      </c>
      <c r="AA73" s="59">
        <f t="shared" si="12"/>
        <v>-26577.75</v>
      </c>
      <c r="AB73" s="59">
        <f t="shared" si="13"/>
        <v>0</v>
      </c>
      <c r="AC73" s="57">
        <f t="shared" si="14"/>
        <v>-26577.75</v>
      </c>
      <c r="AW73" s="57">
        <f t="shared" si="3"/>
        <v>100</v>
      </c>
      <c r="AX73" s="57">
        <f t="shared" si="4"/>
        <v>0</v>
      </c>
      <c r="AZ73" s="57">
        <f t="shared" si="15"/>
        <v>100</v>
      </c>
      <c r="BA73" s="57">
        <f t="shared" si="18"/>
        <v>0</v>
      </c>
    </row>
    <row r="74" spans="11:53">
      <c r="K74" s="53">
        <f t="shared" si="22"/>
        <v>12</v>
      </c>
      <c r="L74" s="53">
        <f t="shared" si="22"/>
        <v>60</v>
      </c>
      <c r="M74" s="49">
        <f t="shared" si="5"/>
        <v>-27935.25</v>
      </c>
      <c r="N74" s="59">
        <f>Income!$N$6</f>
        <v>1783.75</v>
      </c>
      <c r="O74" s="59">
        <f t="shared" si="6"/>
        <v>-26151.5</v>
      </c>
      <c r="P74" s="59">
        <f t="shared" si="0"/>
        <v>-1357.4999999999998</v>
      </c>
      <c r="Q74" s="59">
        <f t="shared" si="7"/>
        <v>-27509</v>
      </c>
      <c r="R74" s="57">
        <f t="shared" si="17"/>
        <v>100</v>
      </c>
      <c r="S74" s="59">
        <f t="shared" si="8"/>
        <v>100</v>
      </c>
      <c r="T74" s="59" t="str">
        <f t="shared" si="20"/>
        <v>y</v>
      </c>
      <c r="U74" s="59" t="str">
        <f t="shared" si="9"/>
        <v/>
      </c>
      <c r="V74" s="59">
        <f t="shared" si="2"/>
        <v>0</v>
      </c>
      <c r="W74" s="59">
        <f t="shared" si="10"/>
        <v>0</v>
      </c>
      <c r="X74" s="59">
        <f t="shared" si="11"/>
        <v>-1357.4999999999998</v>
      </c>
      <c r="AA74" s="59">
        <f t="shared" si="12"/>
        <v>-26051.5</v>
      </c>
      <c r="AB74" s="59">
        <f t="shared" si="13"/>
        <v>0</v>
      </c>
      <c r="AC74" s="57">
        <f t="shared" si="14"/>
        <v>-26051.5</v>
      </c>
      <c r="AW74" s="57">
        <f t="shared" si="3"/>
        <v>100</v>
      </c>
      <c r="AX74" s="57">
        <f t="shared" si="4"/>
        <v>0</v>
      </c>
      <c r="AZ74" s="57">
        <f t="shared" si="15"/>
        <v>100</v>
      </c>
      <c r="BA74" s="57">
        <f t="shared" si="18"/>
        <v>0</v>
      </c>
    </row>
    <row r="75" spans="11:53">
      <c r="N75" s="59"/>
      <c r="O75" s="59"/>
      <c r="Q75" s="59"/>
      <c r="S75" s="59"/>
      <c r="T75" s="59"/>
      <c r="U75" s="59"/>
      <c r="V75" s="59"/>
      <c r="W75" s="59"/>
      <c r="AZ75" s="57">
        <f t="shared" si="15"/>
        <v>0</v>
      </c>
      <c r="BA75" s="57">
        <f t="shared" si="18"/>
        <v>0</v>
      </c>
    </row>
    <row r="76" spans="11:53">
      <c r="N76" s="59"/>
      <c r="O76" s="59"/>
      <c r="Q76" s="59"/>
      <c r="S76" s="59"/>
      <c r="T76" s="59"/>
      <c r="U76" s="59"/>
      <c r="V76" s="59"/>
      <c r="W76" s="59"/>
    </row>
    <row r="113" spans="10:24">
      <c r="J113" s="65">
        <f>K4*12</f>
        <v>5115.0000000000027</v>
      </c>
      <c r="N113" t="s">
        <v>568</v>
      </c>
    </row>
    <row r="115" spans="10:24">
      <c r="K115" s="65">
        <f>-List!I1</f>
        <v>-2496.5400000000009</v>
      </c>
      <c r="L115" s="65"/>
      <c r="M115" s="49"/>
      <c r="N115" t="s">
        <v>569</v>
      </c>
    </row>
    <row r="116" spans="10:24">
      <c r="J116" s="59">
        <v>95</v>
      </c>
      <c r="K116" s="59">
        <f>-12*J116</f>
        <v>-1140</v>
      </c>
      <c r="L116" s="59"/>
      <c r="M116" s="57"/>
      <c r="N116" t="s">
        <v>571</v>
      </c>
      <c r="X116" s="43"/>
    </row>
    <row r="117" spans="10:24">
      <c r="X117" s="43"/>
    </row>
    <row r="118" spans="10:24">
      <c r="K118" s="65">
        <f>$J$113+K115+K116</f>
        <v>1478.4600000000019</v>
      </c>
      <c r="L118" s="65"/>
      <c r="M118" s="49"/>
      <c r="N118" t="s">
        <v>570</v>
      </c>
    </row>
    <row r="120" spans="10:24">
      <c r="J120" s="65">
        <f>$J$113</f>
        <v>5115.0000000000027</v>
      </c>
      <c r="N120" t="s">
        <v>572</v>
      </c>
    </row>
    <row r="121" spans="10:24">
      <c r="N121" t="s">
        <v>588</v>
      </c>
    </row>
    <row r="122" spans="10:24">
      <c r="K122" s="59">
        <f>-$J$116*6</f>
        <v>-570</v>
      </c>
      <c r="L122" s="59"/>
      <c r="M122" s="57"/>
      <c r="N122" t="s">
        <v>573</v>
      </c>
    </row>
    <row r="123" spans="10:24">
      <c r="K123" s="59">
        <f>-$I$26*1</f>
        <v>0</v>
      </c>
      <c r="L123" s="59"/>
      <c r="M123" s="57"/>
      <c r="N123" t="s">
        <v>574</v>
      </c>
    </row>
    <row r="125" spans="10:24">
      <c r="K125" s="65">
        <f>(K118+J120)+K122+K123</f>
        <v>6023.4600000000046</v>
      </c>
      <c r="L125" s="65"/>
      <c r="M125" s="49"/>
      <c r="N125" t="s">
        <v>575</v>
      </c>
    </row>
    <row r="127" spans="10:24">
      <c r="K127" s="65">
        <f>J113</f>
        <v>5115.0000000000027</v>
      </c>
      <c r="L127" s="65"/>
      <c r="M127" s="49"/>
      <c r="N127" t="s">
        <v>576</v>
      </c>
    </row>
    <row r="129" spans="11:14">
      <c r="K129" s="59">
        <f>-I26*2</f>
        <v>0</v>
      </c>
      <c r="L129" s="59"/>
      <c r="M129" s="57"/>
      <c r="N129" t="s">
        <v>577</v>
      </c>
    </row>
    <row r="131" spans="11:14">
      <c r="K131" s="65">
        <f>K125+K127+K129</f>
        <v>11138.460000000006</v>
      </c>
      <c r="L131" s="65"/>
      <c r="M131" s="49"/>
      <c r="N131" t="s">
        <v>578</v>
      </c>
    </row>
    <row r="133" spans="11:14">
      <c r="K133" s="65">
        <f>J113</f>
        <v>5115.0000000000027</v>
      </c>
      <c r="L133" s="65"/>
      <c r="M133" s="49"/>
      <c r="N133" t="s">
        <v>580</v>
      </c>
    </row>
    <row r="135" spans="11:14">
      <c r="K135" s="59">
        <f>-I26*2</f>
        <v>0</v>
      </c>
      <c r="L135" s="59"/>
      <c r="M135" s="57"/>
      <c r="N135" t="s">
        <v>581</v>
      </c>
    </row>
    <row r="137" spans="11:14">
      <c r="K137" s="65">
        <f>SUM(K131:K135)</f>
        <v>16253.46000000001</v>
      </c>
      <c r="L137" s="65"/>
      <c r="M137" s="49"/>
      <c r="N137" t="s">
        <v>582</v>
      </c>
    </row>
    <row r="139" spans="11:14">
      <c r="K139" s="65">
        <f>J113</f>
        <v>5115.0000000000027</v>
      </c>
      <c r="L139" s="65"/>
      <c r="M139" s="49"/>
      <c r="N139" t="s">
        <v>584</v>
      </c>
    </row>
    <row r="141" spans="11:14">
      <c r="K141" s="59">
        <f>-I26*1</f>
        <v>0</v>
      </c>
      <c r="L141" s="59"/>
      <c r="M141" s="57"/>
      <c r="N141" t="s">
        <v>585</v>
      </c>
    </row>
    <row r="143" spans="11:14">
      <c r="K143" s="65">
        <f>SUM(K137:K141)</f>
        <v>21368.460000000014</v>
      </c>
      <c r="L143" s="65"/>
      <c r="M143" s="49"/>
      <c r="N143" t="s">
        <v>586</v>
      </c>
    </row>
  </sheetData>
  <hyperlinks>
    <hyperlink ref="E9" r:id="rId1" display="https://www.campusedge-apartments.com/" xr:uid="{2FB5FA9C-90E0-44CE-93E5-D3A8606AA649}"/>
    <hyperlink ref="D17" r:id="rId2" display="https://macombrentals.com/" xr:uid="{F03B761A-3CB0-4C6E-84B3-BBAE919BC913}"/>
  </hyperlinks>
  <pageMargins left="0.7" right="0.7" top="0.75" bottom="0.75" header="0.3" footer="0.3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070A-536F-4E7A-B928-E364F853902B}">
  <dimension ref="A1:J317"/>
  <sheetViews>
    <sheetView topLeftCell="A103" workbookViewId="0">
      <selection activeCell="C278" sqref="C278"/>
    </sheetView>
  </sheetViews>
  <sheetFormatPr defaultRowHeight="14"/>
  <cols>
    <col min="1" max="1" width="25" customWidth="1"/>
    <col min="2" max="2" width="9.4140625" customWidth="1"/>
    <col min="3" max="3" width="36" customWidth="1"/>
    <col min="4" max="5" width="6.1640625" customWidth="1"/>
    <col min="6" max="6" width="6.25" customWidth="1"/>
    <col min="7" max="7" width="13" customWidth="1"/>
    <col min="8" max="8" width="44" hidden="1" customWidth="1"/>
    <col min="9" max="9" width="15.58203125" customWidth="1"/>
    <col min="10" max="10" width="12" customWidth="1"/>
  </cols>
  <sheetData>
    <row r="1" spans="1:10" ht="20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8.649999999999999" customHeight="1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</row>
    <row r="4" spans="1:10" ht="14" customHeight="1">
      <c r="A4" s="1" t="s">
        <v>2</v>
      </c>
      <c r="B4" s="1" t="s">
        <v>3</v>
      </c>
      <c r="C4" s="1" t="s">
        <v>4</v>
      </c>
      <c r="D4" s="1" t="s">
        <v>435</v>
      </c>
      <c r="E4" s="1" t="s">
        <v>436</v>
      </c>
      <c r="F4" s="1" t="s">
        <v>437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4" hidden="1" customHeight="1">
      <c r="A5" s="30" t="s">
        <v>10</v>
      </c>
      <c r="B5" s="20" t="s">
        <v>11</v>
      </c>
      <c r="C5" s="20" t="s">
        <v>12</v>
      </c>
      <c r="D5" s="21">
        <v>1</v>
      </c>
      <c r="E5" s="21"/>
      <c r="F5" s="21"/>
      <c r="G5" s="21" t="s">
        <v>13</v>
      </c>
      <c r="H5" s="20" t="s">
        <v>14</v>
      </c>
      <c r="I5" s="22"/>
      <c r="J5" s="20" t="s">
        <v>434</v>
      </c>
    </row>
    <row r="6" spans="1:10" ht="14" hidden="1" customHeight="1">
      <c r="A6" s="30" t="s">
        <v>10</v>
      </c>
      <c r="B6" s="20" t="s">
        <v>11</v>
      </c>
      <c r="C6" s="20" t="s">
        <v>15</v>
      </c>
      <c r="D6" s="21">
        <v>1</v>
      </c>
      <c r="E6" s="21"/>
      <c r="F6" s="21"/>
      <c r="G6" s="21" t="s">
        <v>13</v>
      </c>
      <c r="H6" s="20" t="s">
        <v>16</v>
      </c>
      <c r="I6" s="22"/>
      <c r="J6" s="20" t="s">
        <v>434</v>
      </c>
    </row>
    <row r="7" spans="1:10" ht="14" customHeight="1">
      <c r="A7" s="30" t="s">
        <v>10</v>
      </c>
      <c r="B7" s="20" t="s">
        <v>11</v>
      </c>
      <c r="C7" s="20" t="s">
        <v>17</v>
      </c>
      <c r="D7" s="21">
        <v>1</v>
      </c>
      <c r="E7" s="21"/>
      <c r="F7" s="21"/>
      <c r="G7" s="21" t="s">
        <v>13</v>
      </c>
      <c r="H7" s="20" t="s">
        <v>18</v>
      </c>
      <c r="I7" s="22"/>
      <c r="J7" s="20" t="s">
        <v>438</v>
      </c>
    </row>
    <row r="8" spans="1:10" ht="14" customHeight="1">
      <c r="A8" s="30" t="s">
        <v>10</v>
      </c>
      <c r="B8" s="20" t="s">
        <v>11</v>
      </c>
      <c r="C8" s="20" t="s">
        <v>19</v>
      </c>
      <c r="D8" s="21">
        <v>1</v>
      </c>
      <c r="E8" s="21"/>
      <c r="F8" s="21"/>
      <c r="G8" s="21" t="s">
        <v>13</v>
      </c>
      <c r="H8" s="20"/>
      <c r="I8" s="22"/>
      <c r="J8" s="20" t="s">
        <v>438</v>
      </c>
    </row>
    <row r="9" spans="1:10" ht="14" customHeight="1">
      <c r="A9" s="30" t="s">
        <v>10</v>
      </c>
      <c r="B9" s="20" t="s">
        <v>11</v>
      </c>
      <c r="C9" s="20" t="s">
        <v>20</v>
      </c>
      <c r="D9" s="21">
        <v>1</v>
      </c>
      <c r="E9" s="21"/>
      <c r="F9" s="21"/>
      <c r="G9" s="21" t="s">
        <v>13</v>
      </c>
      <c r="H9" s="20"/>
      <c r="I9" s="22"/>
      <c r="J9" s="20" t="s">
        <v>438</v>
      </c>
    </row>
    <row r="10" spans="1:10" ht="14" customHeight="1">
      <c r="A10" s="30" t="s">
        <v>10</v>
      </c>
      <c r="B10" s="20" t="s">
        <v>11</v>
      </c>
      <c r="C10" s="20" t="s">
        <v>21</v>
      </c>
      <c r="D10" s="21">
        <v>1</v>
      </c>
      <c r="E10" s="21"/>
      <c r="F10" s="21"/>
      <c r="G10" s="21" t="s">
        <v>13</v>
      </c>
      <c r="H10" s="20" t="s">
        <v>22</v>
      </c>
      <c r="I10" s="22"/>
      <c r="J10" s="20" t="s">
        <v>438</v>
      </c>
    </row>
    <row r="11" spans="1:10" ht="14" hidden="1" customHeight="1">
      <c r="A11" s="30" t="s">
        <v>10</v>
      </c>
      <c r="B11" s="20" t="s">
        <v>11</v>
      </c>
      <c r="C11" s="20" t="s">
        <v>23</v>
      </c>
      <c r="D11" s="21">
        <v>1</v>
      </c>
      <c r="E11" s="21"/>
      <c r="F11" s="21"/>
      <c r="G11" s="21" t="s">
        <v>24</v>
      </c>
      <c r="H11" s="20" t="s">
        <v>25</v>
      </c>
      <c r="I11" s="22"/>
      <c r="J11" s="20" t="s">
        <v>434</v>
      </c>
    </row>
    <row r="12" spans="1:10" ht="14" hidden="1" customHeight="1">
      <c r="A12" s="30" t="s">
        <v>10</v>
      </c>
      <c r="B12" s="20" t="s">
        <v>11</v>
      </c>
      <c r="C12" s="20" t="s">
        <v>26</v>
      </c>
      <c r="D12" s="21">
        <v>1</v>
      </c>
      <c r="E12" s="21"/>
      <c r="F12" s="21"/>
      <c r="G12" s="21" t="s">
        <v>24</v>
      </c>
      <c r="H12" s="20" t="s">
        <v>27</v>
      </c>
      <c r="I12" s="22"/>
      <c r="J12" s="20" t="s">
        <v>434</v>
      </c>
    </row>
    <row r="13" spans="1:10" ht="14" customHeight="1">
      <c r="A13" s="30" t="s">
        <v>10</v>
      </c>
      <c r="B13" s="20" t="s">
        <v>28</v>
      </c>
      <c r="C13" s="20" t="s">
        <v>29</v>
      </c>
      <c r="D13" s="21">
        <v>1</v>
      </c>
      <c r="E13" s="21"/>
      <c r="F13" s="21"/>
      <c r="G13" s="21" t="s">
        <v>13</v>
      </c>
      <c r="H13" s="20" t="s">
        <v>30</v>
      </c>
      <c r="I13" s="22"/>
      <c r="J13" s="20" t="s">
        <v>438</v>
      </c>
    </row>
    <row r="14" spans="1:10" ht="14" customHeight="1">
      <c r="A14" s="30" t="s">
        <v>10</v>
      </c>
      <c r="B14" s="20" t="s">
        <v>28</v>
      </c>
      <c r="C14" s="20" t="s">
        <v>31</v>
      </c>
      <c r="D14" s="21">
        <v>1</v>
      </c>
      <c r="E14" s="21"/>
      <c r="F14" s="21"/>
      <c r="G14" s="21" t="s">
        <v>13</v>
      </c>
      <c r="H14" s="20"/>
      <c r="I14" s="22"/>
      <c r="J14" s="20" t="s">
        <v>438</v>
      </c>
    </row>
    <row r="15" spans="1:10" ht="14" customHeight="1">
      <c r="A15" s="30" t="s">
        <v>10</v>
      </c>
      <c r="B15" s="20" t="s">
        <v>28</v>
      </c>
      <c r="C15" s="20" t="s">
        <v>32</v>
      </c>
      <c r="D15" s="21">
        <v>1</v>
      </c>
      <c r="E15" s="21"/>
      <c r="F15" s="21"/>
      <c r="G15" s="21" t="s">
        <v>13</v>
      </c>
      <c r="H15" s="20"/>
      <c r="I15" s="22"/>
      <c r="J15" s="20" t="s">
        <v>438</v>
      </c>
    </row>
    <row r="16" spans="1:10" ht="14" customHeight="1">
      <c r="A16" s="30" t="s">
        <v>10</v>
      </c>
      <c r="B16" s="20" t="s">
        <v>28</v>
      </c>
      <c r="C16" s="20" t="s">
        <v>33</v>
      </c>
      <c r="D16" s="21">
        <v>1</v>
      </c>
      <c r="E16" s="21"/>
      <c r="F16" s="21"/>
      <c r="G16" s="21" t="s">
        <v>13</v>
      </c>
      <c r="H16" s="20"/>
      <c r="I16" s="22"/>
      <c r="J16" s="20" t="s">
        <v>438</v>
      </c>
    </row>
    <row r="17" spans="1:10" ht="14" customHeight="1">
      <c r="A17" s="30" t="s">
        <v>10</v>
      </c>
      <c r="B17" s="20" t="s">
        <v>28</v>
      </c>
      <c r="C17" s="20" t="s">
        <v>34</v>
      </c>
      <c r="D17" s="21">
        <v>1</v>
      </c>
      <c r="E17" s="21"/>
      <c r="F17" s="21"/>
      <c r="G17" s="21" t="s">
        <v>35</v>
      </c>
      <c r="H17" s="20"/>
      <c r="I17" s="22"/>
      <c r="J17" s="20" t="s">
        <v>438</v>
      </c>
    </row>
    <row r="18" spans="1:10" ht="14" customHeight="1">
      <c r="A18" s="30" t="s">
        <v>10</v>
      </c>
      <c r="B18" s="20" t="s">
        <v>28</v>
      </c>
      <c r="C18" s="20" t="s">
        <v>36</v>
      </c>
      <c r="D18" s="21">
        <v>1</v>
      </c>
      <c r="E18" s="21"/>
      <c r="F18" s="21"/>
      <c r="G18" s="21" t="s">
        <v>13</v>
      </c>
      <c r="H18" s="20"/>
      <c r="I18" s="22"/>
      <c r="J18" s="20" t="s">
        <v>438</v>
      </c>
    </row>
    <row r="19" spans="1:10" ht="14" customHeight="1">
      <c r="A19" s="30" t="s">
        <v>10</v>
      </c>
      <c r="B19" s="20" t="s">
        <v>28</v>
      </c>
      <c r="C19" s="20" t="s">
        <v>37</v>
      </c>
      <c r="D19" s="21">
        <v>1</v>
      </c>
      <c r="E19" s="21"/>
      <c r="F19" s="21"/>
      <c r="G19" s="21" t="s">
        <v>35</v>
      </c>
      <c r="H19" s="20"/>
      <c r="I19" s="22"/>
      <c r="J19" s="20" t="s">
        <v>438</v>
      </c>
    </row>
    <row r="20" spans="1:10" ht="14" customHeight="1">
      <c r="A20" s="30" t="s">
        <v>10</v>
      </c>
      <c r="B20" s="20" t="s">
        <v>28</v>
      </c>
      <c r="C20" s="20" t="s">
        <v>38</v>
      </c>
      <c r="D20" s="21">
        <v>1</v>
      </c>
      <c r="E20" s="21"/>
      <c r="F20" s="21"/>
      <c r="G20" s="21" t="s">
        <v>35</v>
      </c>
      <c r="H20" s="20"/>
      <c r="I20" s="22"/>
      <c r="J20" s="20" t="s">
        <v>438</v>
      </c>
    </row>
    <row r="21" spans="1:10" ht="14" hidden="1" customHeight="1">
      <c r="A21" s="30" t="s">
        <v>10</v>
      </c>
      <c r="B21" s="20" t="s">
        <v>28</v>
      </c>
      <c r="C21" s="20" t="s">
        <v>39</v>
      </c>
      <c r="D21" s="21">
        <v>1</v>
      </c>
      <c r="E21" s="21"/>
      <c r="F21" s="21"/>
      <c r="G21" s="21" t="s">
        <v>13</v>
      </c>
      <c r="H21" s="20" t="s">
        <v>40</v>
      </c>
      <c r="I21" s="22"/>
      <c r="J21" s="20" t="s">
        <v>434</v>
      </c>
    </row>
    <row r="22" spans="1:10" ht="14" customHeight="1">
      <c r="A22" s="30" t="s">
        <v>10</v>
      </c>
      <c r="B22" s="20" t="s">
        <v>28</v>
      </c>
      <c r="C22" s="20" t="s">
        <v>41</v>
      </c>
      <c r="D22" s="21">
        <v>6</v>
      </c>
      <c r="E22" s="21"/>
      <c r="F22" s="21"/>
      <c r="G22" s="21" t="s">
        <v>13</v>
      </c>
      <c r="H22" s="20"/>
      <c r="I22" s="22"/>
      <c r="J22" s="20" t="s">
        <v>438</v>
      </c>
    </row>
    <row r="23" spans="1:10" ht="14" customHeight="1">
      <c r="A23" s="30" t="s">
        <v>10</v>
      </c>
      <c r="B23" s="20" t="s">
        <v>28</v>
      </c>
      <c r="C23" s="20" t="s">
        <v>42</v>
      </c>
      <c r="D23" s="21">
        <v>3</v>
      </c>
      <c r="E23" s="21"/>
      <c r="F23" s="21"/>
      <c r="G23" s="21" t="s">
        <v>13</v>
      </c>
      <c r="H23" s="20"/>
      <c r="I23" s="22"/>
      <c r="J23" s="20" t="s">
        <v>438</v>
      </c>
    </row>
    <row r="24" spans="1:10" ht="14" hidden="1" customHeight="1">
      <c r="A24" s="30" t="s">
        <v>10</v>
      </c>
      <c r="B24" s="20" t="s">
        <v>28</v>
      </c>
      <c r="C24" s="20" t="s">
        <v>43</v>
      </c>
      <c r="D24" s="21">
        <v>1</v>
      </c>
      <c r="E24" s="21"/>
      <c r="F24" s="21"/>
      <c r="G24" s="21" t="s">
        <v>35</v>
      </c>
      <c r="H24" s="20" t="s">
        <v>44</v>
      </c>
      <c r="I24" s="22"/>
      <c r="J24" s="20" t="s">
        <v>434</v>
      </c>
    </row>
    <row r="25" spans="1:10" ht="14" customHeight="1">
      <c r="A25" s="30" t="s">
        <v>10</v>
      </c>
      <c r="B25" s="20" t="s">
        <v>28</v>
      </c>
      <c r="C25" s="20" t="s">
        <v>45</v>
      </c>
      <c r="D25" s="21">
        <v>2</v>
      </c>
      <c r="E25" s="21"/>
      <c r="F25" s="21"/>
      <c r="G25" s="21" t="s">
        <v>13</v>
      </c>
      <c r="H25" s="20" t="s">
        <v>46</v>
      </c>
      <c r="I25" s="22"/>
      <c r="J25" s="20" t="s">
        <v>438</v>
      </c>
    </row>
    <row r="26" spans="1:10" ht="14" customHeight="1">
      <c r="A26" s="30" t="s">
        <v>10</v>
      </c>
      <c r="B26" s="20" t="s">
        <v>28</v>
      </c>
      <c r="C26" s="20" t="s">
        <v>47</v>
      </c>
      <c r="D26" s="21">
        <v>1</v>
      </c>
      <c r="E26" s="21"/>
      <c r="F26" s="21"/>
      <c r="G26" s="21" t="s">
        <v>13</v>
      </c>
      <c r="H26" s="20" t="s">
        <v>48</v>
      </c>
      <c r="I26" s="22"/>
      <c r="J26" s="20" t="s">
        <v>438</v>
      </c>
    </row>
    <row r="27" spans="1:10" ht="14" hidden="1" customHeight="1">
      <c r="A27" s="30" t="s">
        <v>10</v>
      </c>
      <c r="B27" s="20" t="s">
        <v>28</v>
      </c>
      <c r="C27" s="20" t="s">
        <v>49</v>
      </c>
      <c r="D27" s="21">
        <v>1</v>
      </c>
      <c r="E27" s="21"/>
      <c r="F27" s="21"/>
      <c r="G27" s="21" t="s">
        <v>35</v>
      </c>
      <c r="H27" s="20"/>
      <c r="I27" s="22"/>
      <c r="J27" s="20" t="s">
        <v>434</v>
      </c>
    </row>
    <row r="28" spans="1:10" ht="14" customHeight="1">
      <c r="A28" s="30" t="s">
        <v>10</v>
      </c>
      <c r="B28" s="20" t="s">
        <v>50</v>
      </c>
      <c r="C28" s="20" t="s">
        <v>51</v>
      </c>
      <c r="D28" s="21">
        <v>1</v>
      </c>
      <c r="E28" s="21"/>
      <c r="F28" s="21"/>
      <c r="G28" s="21" t="s">
        <v>13</v>
      </c>
      <c r="H28" s="20"/>
      <c r="I28" s="22"/>
      <c r="J28" s="20" t="s">
        <v>438</v>
      </c>
    </row>
    <row r="29" spans="1:10" ht="14" customHeight="1">
      <c r="A29" s="30" t="s">
        <v>10</v>
      </c>
      <c r="B29" s="20" t="s">
        <v>50</v>
      </c>
      <c r="C29" s="20" t="s">
        <v>52</v>
      </c>
      <c r="D29" s="21">
        <v>1</v>
      </c>
      <c r="E29" s="21"/>
      <c r="F29" s="21"/>
      <c r="G29" s="21" t="s">
        <v>13</v>
      </c>
      <c r="H29" s="20"/>
      <c r="I29" s="22"/>
      <c r="J29" s="20" t="s">
        <v>438</v>
      </c>
    </row>
    <row r="30" spans="1:10" ht="14" hidden="1" customHeight="1">
      <c r="A30" s="30" t="s">
        <v>10</v>
      </c>
      <c r="B30" s="20" t="s">
        <v>50</v>
      </c>
      <c r="C30" s="20" t="s">
        <v>53</v>
      </c>
      <c r="D30" s="21">
        <v>1</v>
      </c>
      <c r="E30" s="21"/>
      <c r="F30" s="21"/>
      <c r="G30" s="21" t="s">
        <v>35</v>
      </c>
      <c r="H30" s="20"/>
      <c r="I30" s="22"/>
      <c r="J30" s="20" t="s">
        <v>434</v>
      </c>
    </row>
    <row r="31" spans="1:10" ht="14" hidden="1" customHeight="1">
      <c r="A31" s="30" t="s">
        <v>10</v>
      </c>
      <c r="B31" s="20" t="s">
        <v>50</v>
      </c>
      <c r="C31" s="20" t="s">
        <v>54</v>
      </c>
      <c r="D31" s="21">
        <v>1</v>
      </c>
      <c r="E31" s="21"/>
      <c r="F31" s="21"/>
      <c r="G31" s="21" t="s">
        <v>24</v>
      </c>
      <c r="H31" s="20"/>
      <c r="I31" s="22"/>
      <c r="J31" s="20" t="s">
        <v>434</v>
      </c>
    </row>
    <row r="32" spans="1:10" ht="14" hidden="1" customHeight="1">
      <c r="A32" s="30" t="s">
        <v>10</v>
      </c>
      <c r="B32" s="20" t="s">
        <v>50</v>
      </c>
      <c r="C32" s="20" t="s">
        <v>55</v>
      </c>
      <c r="D32" s="21">
        <v>2</v>
      </c>
      <c r="E32" s="21"/>
      <c r="F32" s="21"/>
      <c r="G32" s="21" t="s">
        <v>24</v>
      </c>
      <c r="H32" s="20" t="s">
        <v>56</v>
      </c>
      <c r="I32" s="22"/>
      <c r="J32" s="20" t="s">
        <v>434</v>
      </c>
    </row>
    <row r="33" spans="1:10" ht="14" hidden="1" customHeight="1">
      <c r="A33" s="30" t="s">
        <v>10</v>
      </c>
      <c r="B33" s="20" t="s">
        <v>50</v>
      </c>
      <c r="C33" s="20" t="s">
        <v>57</v>
      </c>
      <c r="D33" s="21">
        <v>1</v>
      </c>
      <c r="E33" s="21"/>
      <c r="F33" s="21"/>
      <c r="G33" s="21" t="s">
        <v>35</v>
      </c>
      <c r="H33" s="20"/>
      <c r="I33" s="22"/>
      <c r="J33" s="20" t="s">
        <v>434</v>
      </c>
    </row>
    <row r="34" spans="1:10" ht="14" customHeight="1">
      <c r="A34" s="30" t="s">
        <v>10</v>
      </c>
      <c r="B34" s="20" t="s">
        <v>50</v>
      </c>
      <c r="C34" s="20" t="s">
        <v>58</v>
      </c>
      <c r="D34" s="21">
        <v>1</v>
      </c>
      <c r="E34" s="21"/>
      <c r="F34" s="21"/>
      <c r="G34" s="21" t="s">
        <v>24</v>
      </c>
      <c r="H34" s="20"/>
      <c r="I34" s="22"/>
      <c r="J34" s="20" t="s">
        <v>438</v>
      </c>
    </row>
    <row r="35" spans="1:10" ht="14" customHeight="1">
      <c r="A35" s="30" t="s">
        <v>10</v>
      </c>
      <c r="B35" s="20" t="s">
        <v>50</v>
      </c>
      <c r="C35" s="20" t="s">
        <v>59</v>
      </c>
      <c r="D35" s="21">
        <v>1</v>
      </c>
      <c r="E35" s="21"/>
      <c r="F35" s="21"/>
      <c r="G35" s="21" t="s">
        <v>24</v>
      </c>
      <c r="H35" s="20"/>
      <c r="I35" s="22"/>
      <c r="J35" s="20" t="s">
        <v>438</v>
      </c>
    </row>
    <row r="36" spans="1:10" ht="14" customHeight="1">
      <c r="A36" s="30" t="s">
        <v>10</v>
      </c>
      <c r="B36" s="20" t="s">
        <v>60</v>
      </c>
      <c r="C36" s="20" t="s">
        <v>61</v>
      </c>
      <c r="D36" s="21">
        <v>1</v>
      </c>
      <c r="E36" s="21"/>
      <c r="F36" s="21"/>
      <c r="G36" s="21" t="s">
        <v>13</v>
      </c>
      <c r="H36" s="20" t="s">
        <v>62</v>
      </c>
      <c r="I36" s="22"/>
      <c r="J36" s="20" t="s">
        <v>438</v>
      </c>
    </row>
    <row r="37" spans="1:10" ht="14" hidden="1" customHeight="1">
      <c r="A37" s="30" t="s">
        <v>10</v>
      </c>
      <c r="B37" s="20" t="s">
        <v>60</v>
      </c>
      <c r="C37" s="20" t="s">
        <v>63</v>
      </c>
      <c r="D37" s="21">
        <v>1</v>
      </c>
      <c r="E37" s="21"/>
      <c r="F37" s="21"/>
      <c r="G37" s="21" t="s">
        <v>35</v>
      </c>
      <c r="H37" s="20"/>
      <c r="I37" s="22"/>
      <c r="J37" s="20" t="s">
        <v>434</v>
      </c>
    </row>
    <row r="38" spans="1:10" ht="14" customHeight="1">
      <c r="A38" s="30" t="s">
        <v>10</v>
      </c>
      <c r="B38" s="20" t="s">
        <v>60</v>
      </c>
      <c r="C38" s="20" t="s">
        <v>64</v>
      </c>
      <c r="D38" s="21">
        <v>1</v>
      </c>
      <c r="E38" s="21"/>
      <c r="F38" s="21"/>
      <c r="G38" s="21" t="s">
        <v>13</v>
      </c>
      <c r="H38" s="20"/>
      <c r="I38" s="22"/>
      <c r="J38" s="20" t="s">
        <v>438</v>
      </c>
    </row>
    <row r="39" spans="1:10" ht="14" customHeight="1">
      <c r="A39" s="30" t="s">
        <v>10</v>
      </c>
      <c r="B39" s="20" t="s">
        <v>60</v>
      </c>
      <c r="C39" s="20" t="s">
        <v>65</v>
      </c>
      <c r="D39" s="21">
        <v>1</v>
      </c>
      <c r="E39" s="21"/>
      <c r="F39" s="21"/>
      <c r="G39" s="21" t="s">
        <v>13</v>
      </c>
      <c r="H39" s="20" t="s">
        <v>66</v>
      </c>
      <c r="I39" s="22"/>
      <c r="J39" s="20" t="s">
        <v>438</v>
      </c>
    </row>
    <row r="40" spans="1:10" ht="14" hidden="1" customHeight="1">
      <c r="A40" s="30" t="s">
        <v>10</v>
      </c>
      <c r="B40" s="20" t="s">
        <v>60</v>
      </c>
      <c r="C40" s="20" t="s">
        <v>67</v>
      </c>
      <c r="D40" s="21">
        <v>1</v>
      </c>
      <c r="E40" s="21"/>
      <c r="F40" s="21"/>
      <c r="G40" s="21" t="s">
        <v>24</v>
      </c>
      <c r="H40" s="20"/>
      <c r="I40" s="22"/>
      <c r="J40" s="20" t="s">
        <v>434</v>
      </c>
    </row>
    <row r="41" spans="1:10" ht="14" hidden="1" customHeight="1">
      <c r="A41" s="30" t="s">
        <v>10</v>
      </c>
      <c r="B41" s="20" t="s">
        <v>60</v>
      </c>
      <c r="C41" s="20" t="s">
        <v>68</v>
      </c>
      <c r="D41" s="21">
        <v>1</v>
      </c>
      <c r="E41" s="21"/>
      <c r="F41" s="21"/>
      <c r="G41" s="21" t="s">
        <v>35</v>
      </c>
      <c r="H41" s="20" t="s">
        <v>69</v>
      </c>
      <c r="I41" s="22"/>
      <c r="J41" s="20" t="s">
        <v>434</v>
      </c>
    </row>
    <row r="42" spans="1:10" ht="14" hidden="1" customHeight="1">
      <c r="A42" s="30" t="s">
        <v>10</v>
      </c>
      <c r="B42" s="20" t="s">
        <v>60</v>
      </c>
      <c r="C42" s="20" t="s">
        <v>70</v>
      </c>
      <c r="D42" s="21">
        <v>1</v>
      </c>
      <c r="E42" s="21"/>
      <c r="F42" s="21"/>
      <c r="G42" s="21" t="s">
        <v>35</v>
      </c>
      <c r="H42" s="20"/>
      <c r="I42" s="22"/>
      <c r="J42" s="20" t="s">
        <v>434</v>
      </c>
    </row>
    <row r="43" spans="1:10" ht="14" customHeight="1">
      <c r="A43" s="30" t="s">
        <v>10</v>
      </c>
      <c r="B43" s="20" t="s">
        <v>60</v>
      </c>
      <c r="C43" s="20" t="s">
        <v>71</v>
      </c>
      <c r="D43" s="21">
        <v>1</v>
      </c>
      <c r="E43" s="21"/>
      <c r="F43" s="21"/>
      <c r="G43" s="21" t="s">
        <v>35</v>
      </c>
      <c r="H43" s="20"/>
      <c r="I43" s="22"/>
      <c r="J43" s="20" t="s">
        <v>438</v>
      </c>
    </row>
    <row r="44" spans="1:10" ht="14" customHeight="1">
      <c r="A44" s="30" t="s">
        <v>10</v>
      </c>
      <c r="B44" s="20" t="s">
        <v>60</v>
      </c>
      <c r="C44" s="20" t="s">
        <v>72</v>
      </c>
      <c r="D44" s="21">
        <v>1</v>
      </c>
      <c r="E44" s="21"/>
      <c r="F44" s="21"/>
      <c r="G44" s="21" t="s">
        <v>35</v>
      </c>
      <c r="H44" s="20"/>
      <c r="I44" s="22"/>
      <c r="J44" s="20" t="s">
        <v>438</v>
      </c>
    </row>
    <row r="45" spans="1:10" ht="14" hidden="1" customHeight="1">
      <c r="A45" s="30" t="s">
        <v>10</v>
      </c>
      <c r="B45" s="20" t="s">
        <v>60</v>
      </c>
      <c r="C45" s="20" t="s">
        <v>73</v>
      </c>
      <c r="D45" s="21">
        <v>1</v>
      </c>
      <c r="E45" s="21"/>
      <c r="F45" s="21"/>
      <c r="G45" s="21" t="s">
        <v>24</v>
      </c>
      <c r="H45" s="20"/>
      <c r="I45" s="22"/>
      <c r="J45" s="20" t="s">
        <v>434</v>
      </c>
    </row>
    <row r="46" spans="1:10" ht="14" customHeight="1">
      <c r="A46" s="30" t="s">
        <v>10</v>
      </c>
      <c r="B46" s="20" t="s">
        <v>74</v>
      </c>
      <c r="C46" s="20" t="s">
        <v>75</v>
      </c>
      <c r="D46" s="21">
        <v>2</v>
      </c>
      <c r="E46" s="21"/>
      <c r="F46" s="21"/>
      <c r="G46" s="21" t="s">
        <v>13</v>
      </c>
      <c r="H46" s="20"/>
      <c r="I46" s="22"/>
      <c r="J46" s="20" t="s">
        <v>438</v>
      </c>
    </row>
    <row r="47" spans="1:10" ht="14" customHeight="1">
      <c r="A47" s="30" t="s">
        <v>10</v>
      </c>
      <c r="B47" s="20" t="s">
        <v>74</v>
      </c>
      <c r="C47" s="20" t="s">
        <v>76</v>
      </c>
      <c r="D47" s="21">
        <v>2</v>
      </c>
      <c r="E47" s="21"/>
      <c r="F47" s="21"/>
      <c r="G47" s="21" t="s">
        <v>35</v>
      </c>
      <c r="H47" s="20" t="s">
        <v>77</v>
      </c>
      <c r="I47" s="22"/>
      <c r="J47" s="20" t="s">
        <v>438</v>
      </c>
    </row>
    <row r="48" spans="1:10" ht="14" customHeight="1">
      <c r="A48" s="30" t="s">
        <v>10</v>
      </c>
      <c r="B48" s="20" t="s">
        <v>74</v>
      </c>
      <c r="C48" s="20" t="s">
        <v>78</v>
      </c>
      <c r="D48" s="21">
        <v>2</v>
      </c>
      <c r="E48" s="21"/>
      <c r="F48" s="21"/>
      <c r="G48" s="21" t="s">
        <v>13</v>
      </c>
      <c r="H48" s="20"/>
      <c r="I48" s="22"/>
      <c r="J48" s="20" t="s">
        <v>438</v>
      </c>
    </row>
    <row r="49" spans="1:10" ht="14" customHeight="1">
      <c r="A49" s="30" t="s">
        <v>10</v>
      </c>
      <c r="B49" s="20" t="s">
        <v>74</v>
      </c>
      <c r="C49" s="20" t="s">
        <v>79</v>
      </c>
      <c r="D49" s="21">
        <v>2</v>
      </c>
      <c r="E49" s="21"/>
      <c r="F49" s="21"/>
      <c r="G49" s="21" t="s">
        <v>13</v>
      </c>
      <c r="H49" s="20" t="s">
        <v>80</v>
      </c>
      <c r="I49" s="22"/>
      <c r="J49" s="20" t="s">
        <v>438</v>
      </c>
    </row>
    <row r="50" spans="1:10" ht="14" customHeight="1">
      <c r="A50" s="30" t="s">
        <v>10</v>
      </c>
      <c r="B50" s="20" t="s">
        <v>74</v>
      </c>
      <c r="C50" s="20" t="s">
        <v>81</v>
      </c>
      <c r="D50" s="21">
        <v>1</v>
      </c>
      <c r="E50" s="21"/>
      <c r="F50" s="21"/>
      <c r="G50" s="21" t="s">
        <v>35</v>
      </c>
      <c r="H50" s="20"/>
      <c r="I50" s="22"/>
      <c r="J50" s="20" t="s">
        <v>438</v>
      </c>
    </row>
    <row r="51" spans="1:10" ht="14" customHeight="1">
      <c r="A51" s="30" t="s">
        <v>10</v>
      </c>
      <c r="B51" s="20" t="s">
        <v>74</v>
      </c>
      <c r="C51" s="20" t="s">
        <v>82</v>
      </c>
      <c r="D51" s="21">
        <v>4</v>
      </c>
      <c r="E51" s="21"/>
      <c r="F51" s="21"/>
      <c r="G51" s="21" t="s">
        <v>13</v>
      </c>
      <c r="H51" s="20" t="s">
        <v>83</v>
      </c>
      <c r="I51" s="22"/>
      <c r="J51" s="20" t="s">
        <v>438</v>
      </c>
    </row>
    <row r="52" spans="1:10" ht="14" customHeight="1">
      <c r="A52" s="30" t="s">
        <v>10</v>
      </c>
      <c r="B52" s="20" t="s">
        <v>84</v>
      </c>
      <c r="C52" s="20" t="s">
        <v>85</v>
      </c>
      <c r="D52" s="21">
        <v>1</v>
      </c>
      <c r="E52" s="21"/>
      <c r="F52" s="21"/>
      <c r="G52" s="21" t="s">
        <v>35</v>
      </c>
      <c r="H52" s="20" t="s">
        <v>86</v>
      </c>
      <c r="I52" s="22"/>
      <c r="J52" s="20" t="s">
        <v>438</v>
      </c>
    </row>
    <row r="53" spans="1:10" ht="14" hidden="1" customHeight="1">
      <c r="A53" s="30" t="s">
        <v>10</v>
      </c>
      <c r="B53" s="20" t="s">
        <v>84</v>
      </c>
      <c r="C53" s="20" t="s">
        <v>87</v>
      </c>
      <c r="D53" s="21">
        <v>1</v>
      </c>
      <c r="E53" s="21"/>
      <c r="F53" s="21"/>
      <c r="G53" s="21" t="s">
        <v>24</v>
      </c>
      <c r="H53" s="20" t="s">
        <v>88</v>
      </c>
      <c r="I53" s="22"/>
      <c r="J53" s="20" t="s">
        <v>434</v>
      </c>
    </row>
    <row r="54" spans="1:10" ht="14" hidden="1" customHeight="1">
      <c r="A54" s="30" t="s">
        <v>10</v>
      </c>
      <c r="B54" s="20" t="s">
        <v>84</v>
      </c>
      <c r="C54" s="20" t="s">
        <v>89</v>
      </c>
      <c r="D54" s="21">
        <v>1</v>
      </c>
      <c r="E54" s="21"/>
      <c r="F54" s="21"/>
      <c r="G54" s="21" t="s">
        <v>24</v>
      </c>
      <c r="H54" s="20"/>
      <c r="I54" s="22"/>
      <c r="J54" s="20" t="s">
        <v>434</v>
      </c>
    </row>
    <row r="55" spans="1:10" ht="14" hidden="1" customHeight="1">
      <c r="A55" s="30" t="s">
        <v>10</v>
      </c>
      <c r="B55" s="20" t="s">
        <v>84</v>
      </c>
      <c r="C55" s="20" t="s">
        <v>90</v>
      </c>
      <c r="D55" s="21">
        <v>1</v>
      </c>
      <c r="E55" s="21"/>
      <c r="F55" s="21"/>
      <c r="G55" s="21" t="s">
        <v>24</v>
      </c>
      <c r="H55" s="20"/>
      <c r="I55" s="22"/>
      <c r="J55" s="20" t="s">
        <v>434</v>
      </c>
    </row>
    <row r="56" spans="1:10" ht="14" customHeight="1">
      <c r="A56" s="30" t="s">
        <v>10</v>
      </c>
      <c r="B56" s="20" t="s">
        <v>91</v>
      </c>
      <c r="C56" s="20" t="s">
        <v>92</v>
      </c>
      <c r="D56" s="21">
        <v>4</v>
      </c>
      <c r="E56" s="21"/>
      <c r="F56" s="21"/>
      <c r="G56" s="21" t="s">
        <v>35</v>
      </c>
      <c r="H56" s="20" t="s">
        <v>93</v>
      </c>
      <c r="I56" s="22"/>
      <c r="J56" s="20" t="s">
        <v>438</v>
      </c>
    </row>
    <row r="57" spans="1:10" ht="14" customHeight="1">
      <c r="A57" s="30" t="s">
        <v>10</v>
      </c>
      <c r="B57" s="20" t="s">
        <v>91</v>
      </c>
      <c r="C57" s="20" t="s">
        <v>94</v>
      </c>
      <c r="D57" s="21">
        <v>1</v>
      </c>
      <c r="E57" s="21"/>
      <c r="F57" s="21"/>
      <c r="G57" s="21" t="s">
        <v>24</v>
      </c>
      <c r="H57" s="20"/>
      <c r="I57" s="22"/>
      <c r="J57" s="20" t="s">
        <v>438</v>
      </c>
    </row>
    <row r="58" spans="1:10" ht="14" customHeight="1">
      <c r="A58" s="30" t="s">
        <v>10</v>
      </c>
      <c r="B58" s="20" t="s">
        <v>91</v>
      </c>
      <c r="C58" s="20" t="s">
        <v>95</v>
      </c>
      <c r="D58" s="21">
        <v>1</v>
      </c>
      <c r="E58" s="21"/>
      <c r="F58" s="21"/>
      <c r="G58" s="21" t="s">
        <v>35</v>
      </c>
      <c r="H58" s="20"/>
      <c r="I58" s="22"/>
      <c r="J58" s="20" t="s">
        <v>438</v>
      </c>
    </row>
    <row r="59" spans="1:10" ht="14" customHeight="1">
      <c r="A59" s="30" t="s">
        <v>10</v>
      </c>
      <c r="B59" s="20" t="s">
        <v>96</v>
      </c>
      <c r="C59" s="20" t="s">
        <v>97</v>
      </c>
      <c r="D59" s="21">
        <v>1</v>
      </c>
      <c r="E59" s="21"/>
      <c r="F59" s="21"/>
      <c r="G59" s="21" t="s">
        <v>35</v>
      </c>
      <c r="H59" s="20"/>
      <c r="I59" s="22"/>
      <c r="J59" s="20" t="s">
        <v>438</v>
      </c>
    </row>
    <row r="60" spans="1:10" ht="14" customHeight="1">
      <c r="A60" s="30" t="s">
        <v>10</v>
      </c>
      <c r="B60" s="20" t="s">
        <v>96</v>
      </c>
      <c r="C60" s="20" t="s">
        <v>98</v>
      </c>
      <c r="D60" s="21">
        <v>1</v>
      </c>
      <c r="E60" s="21"/>
      <c r="F60" s="21"/>
      <c r="G60" s="21" t="s">
        <v>35</v>
      </c>
      <c r="H60" s="20"/>
      <c r="I60" s="22"/>
      <c r="J60" s="20" t="s">
        <v>438</v>
      </c>
    </row>
    <row r="61" spans="1:10" ht="14" hidden="1" customHeight="1">
      <c r="A61" s="30" t="s">
        <v>10</v>
      </c>
      <c r="B61" s="20" t="s">
        <v>96</v>
      </c>
      <c r="C61" s="20" t="s">
        <v>99</v>
      </c>
      <c r="D61" s="21">
        <v>1</v>
      </c>
      <c r="E61" s="21"/>
      <c r="F61" s="21"/>
      <c r="G61" s="21" t="s">
        <v>35</v>
      </c>
      <c r="H61" s="20"/>
      <c r="I61" s="22"/>
      <c r="J61" s="20" t="s">
        <v>434</v>
      </c>
    </row>
    <row r="62" spans="1:10" ht="14" hidden="1" customHeight="1">
      <c r="A62" s="30" t="s">
        <v>10</v>
      </c>
      <c r="B62" s="20" t="s">
        <v>96</v>
      </c>
      <c r="C62" s="20" t="s">
        <v>100</v>
      </c>
      <c r="D62" s="21">
        <v>1</v>
      </c>
      <c r="E62" s="21"/>
      <c r="F62" s="21"/>
      <c r="G62" s="21" t="s">
        <v>35</v>
      </c>
      <c r="H62" s="20"/>
      <c r="I62" s="22"/>
      <c r="J62" s="20" t="s">
        <v>434</v>
      </c>
    </row>
    <row r="63" spans="1:10" ht="14" hidden="1" customHeight="1">
      <c r="A63" s="30" t="s">
        <v>10</v>
      </c>
      <c r="B63" s="20" t="s">
        <v>96</v>
      </c>
      <c r="C63" s="20" t="s">
        <v>101</v>
      </c>
      <c r="D63" s="21">
        <v>1</v>
      </c>
      <c r="E63" s="21"/>
      <c r="F63" s="21"/>
      <c r="G63" s="21" t="s">
        <v>24</v>
      </c>
      <c r="H63" s="20" t="s">
        <v>102</v>
      </c>
      <c r="I63" s="22"/>
      <c r="J63" s="20" t="s">
        <v>434</v>
      </c>
    </row>
    <row r="64" spans="1:10" ht="14" customHeight="1">
      <c r="A64" s="31" t="s">
        <v>103</v>
      </c>
      <c r="B64" s="23" t="s">
        <v>104</v>
      </c>
      <c r="C64" s="23" t="s">
        <v>105</v>
      </c>
      <c r="D64" s="24">
        <v>1</v>
      </c>
      <c r="E64" s="24"/>
      <c r="F64" s="24"/>
      <c r="G64" s="24" t="s">
        <v>13</v>
      </c>
      <c r="H64" s="23" t="s">
        <v>106</v>
      </c>
      <c r="I64" s="25"/>
      <c r="J64" s="23" t="s">
        <v>438</v>
      </c>
    </row>
    <row r="65" spans="1:10" ht="14" customHeight="1">
      <c r="A65" s="31" t="s">
        <v>103</v>
      </c>
      <c r="B65" s="23" t="s">
        <v>104</v>
      </c>
      <c r="C65" s="23" t="s">
        <v>107</v>
      </c>
      <c r="D65" s="24">
        <v>1</v>
      </c>
      <c r="E65" s="24"/>
      <c r="F65" s="24"/>
      <c r="G65" s="24" t="s">
        <v>13</v>
      </c>
      <c r="H65" s="23"/>
      <c r="I65" s="25"/>
      <c r="J65" s="23" t="s">
        <v>438</v>
      </c>
    </row>
    <row r="66" spans="1:10" ht="14" customHeight="1">
      <c r="A66" s="31" t="s">
        <v>103</v>
      </c>
      <c r="B66" s="23" t="s">
        <v>104</v>
      </c>
      <c r="C66" s="23" t="s">
        <v>108</v>
      </c>
      <c r="D66" s="24">
        <v>1</v>
      </c>
      <c r="E66" s="24"/>
      <c r="F66" s="24"/>
      <c r="G66" s="24" t="s">
        <v>109</v>
      </c>
      <c r="H66" s="23" t="s">
        <v>110</v>
      </c>
      <c r="I66" s="25"/>
      <c r="J66" s="23" t="s">
        <v>438</v>
      </c>
    </row>
    <row r="67" spans="1:10" ht="14" hidden="1" customHeight="1">
      <c r="A67" s="31" t="s">
        <v>103</v>
      </c>
      <c r="B67" s="23" t="s">
        <v>104</v>
      </c>
      <c r="C67" s="23" t="s">
        <v>111</v>
      </c>
      <c r="D67" s="24">
        <v>1</v>
      </c>
      <c r="E67" s="24"/>
      <c r="F67" s="24"/>
      <c r="G67" s="24" t="s">
        <v>24</v>
      </c>
      <c r="H67" s="23"/>
      <c r="I67" s="25"/>
      <c r="J67" s="23" t="s">
        <v>434</v>
      </c>
    </row>
    <row r="68" spans="1:10" ht="14" customHeight="1">
      <c r="A68" s="31" t="s">
        <v>103</v>
      </c>
      <c r="B68" s="23" t="s">
        <v>104</v>
      </c>
      <c r="C68" s="23" t="s">
        <v>112</v>
      </c>
      <c r="D68" s="24">
        <v>1</v>
      </c>
      <c r="E68" s="24"/>
      <c r="F68" s="24"/>
      <c r="G68" s="24" t="s">
        <v>35</v>
      </c>
      <c r="H68" s="23"/>
      <c r="I68" s="25"/>
      <c r="J68" s="23" t="s">
        <v>438</v>
      </c>
    </row>
    <row r="69" spans="1:10" ht="14" customHeight="1">
      <c r="A69" s="31" t="s">
        <v>103</v>
      </c>
      <c r="B69" s="23" t="s">
        <v>104</v>
      </c>
      <c r="C69" s="23" t="s">
        <v>113</v>
      </c>
      <c r="D69" s="24">
        <v>1</v>
      </c>
      <c r="E69" s="24"/>
      <c r="F69" s="24"/>
      <c r="G69" s="24" t="s">
        <v>35</v>
      </c>
      <c r="H69" s="23" t="s">
        <v>114</v>
      </c>
      <c r="I69" s="25"/>
      <c r="J69" s="23" t="s">
        <v>438</v>
      </c>
    </row>
    <row r="70" spans="1:10" ht="14" customHeight="1">
      <c r="A70" s="31" t="s">
        <v>103</v>
      </c>
      <c r="B70" s="23" t="s">
        <v>104</v>
      </c>
      <c r="C70" s="23" t="s">
        <v>115</v>
      </c>
      <c r="D70" s="24">
        <v>1</v>
      </c>
      <c r="E70" s="24"/>
      <c r="F70" s="24"/>
      <c r="G70" s="24" t="s">
        <v>35</v>
      </c>
      <c r="H70" s="23"/>
      <c r="I70" s="25"/>
      <c r="J70" s="23" t="s">
        <v>438</v>
      </c>
    </row>
    <row r="71" spans="1:10" ht="14" customHeight="1">
      <c r="A71" s="31" t="s">
        <v>103</v>
      </c>
      <c r="B71" s="23" t="s">
        <v>104</v>
      </c>
      <c r="C71" s="23" t="s">
        <v>116</v>
      </c>
      <c r="D71" s="24">
        <v>1</v>
      </c>
      <c r="E71" s="24"/>
      <c r="F71" s="24"/>
      <c r="G71" s="24" t="s">
        <v>35</v>
      </c>
      <c r="H71" s="23"/>
      <c r="I71" s="25"/>
      <c r="J71" s="23" t="s">
        <v>438</v>
      </c>
    </row>
    <row r="72" spans="1:10" ht="14" hidden="1" customHeight="1">
      <c r="A72" s="31" t="s">
        <v>103</v>
      </c>
      <c r="B72" s="23" t="s">
        <v>104</v>
      </c>
      <c r="C72" s="23" t="s">
        <v>117</v>
      </c>
      <c r="D72" s="24">
        <v>1</v>
      </c>
      <c r="E72" s="24"/>
      <c r="F72" s="24"/>
      <c r="G72" s="24" t="s">
        <v>35</v>
      </c>
      <c r="H72" s="23" t="s">
        <v>118</v>
      </c>
      <c r="I72" s="25"/>
      <c r="J72" s="23" t="s">
        <v>434</v>
      </c>
    </row>
    <row r="73" spans="1:10" ht="14" customHeight="1">
      <c r="A73" s="31" t="s">
        <v>103</v>
      </c>
      <c r="B73" s="23" t="s">
        <v>119</v>
      </c>
      <c r="C73" s="23" t="s">
        <v>120</v>
      </c>
      <c r="D73" s="24">
        <v>1</v>
      </c>
      <c r="E73" s="24"/>
      <c r="F73" s="24"/>
      <c r="G73" s="24" t="s">
        <v>13</v>
      </c>
      <c r="H73" s="23" t="s">
        <v>121</v>
      </c>
      <c r="I73" s="25"/>
      <c r="J73" s="23" t="s">
        <v>438</v>
      </c>
    </row>
    <row r="74" spans="1:10" ht="14" customHeight="1">
      <c r="A74" s="31" t="s">
        <v>103</v>
      </c>
      <c r="B74" s="23" t="s">
        <v>119</v>
      </c>
      <c r="C74" s="23" t="s">
        <v>122</v>
      </c>
      <c r="D74" s="24">
        <v>1</v>
      </c>
      <c r="E74" s="24"/>
      <c r="F74" s="24"/>
      <c r="G74" s="24" t="s">
        <v>24</v>
      </c>
      <c r="H74" s="23"/>
      <c r="I74" s="25"/>
      <c r="J74" s="23" t="s">
        <v>438</v>
      </c>
    </row>
    <row r="75" spans="1:10" ht="14" customHeight="1">
      <c r="A75" s="31" t="s">
        <v>103</v>
      </c>
      <c r="B75" s="23" t="s">
        <v>119</v>
      </c>
      <c r="C75" s="23" t="s">
        <v>123</v>
      </c>
      <c r="D75" s="24">
        <v>2</v>
      </c>
      <c r="E75" s="24"/>
      <c r="F75" s="24"/>
      <c r="G75" s="24" t="s">
        <v>13</v>
      </c>
      <c r="H75" s="23" t="s">
        <v>124</v>
      </c>
      <c r="I75" s="25"/>
      <c r="J75" s="23" t="s">
        <v>438</v>
      </c>
    </row>
    <row r="76" spans="1:10" ht="14" customHeight="1">
      <c r="A76" s="31" t="s">
        <v>103</v>
      </c>
      <c r="B76" s="23" t="s">
        <v>119</v>
      </c>
      <c r="C76" s="23" t="s">
        <v>125</v>
      </c>
      <c r="D76" s="24">
        <v>2</v>
      </c>
      <c r="E76" s="24"/>
      <c r="F76" s="24"/>
      <c r="G76" s="24" t="s">
        <v>13</v>
      </c>
      <c r="H76" s="23"/>
      <c r="I76" s="25"/>
      <c r="J76" s="23" t="s">
        <v>438</v>
      </c>
    </row>
    <row r="77" spans="1:10" ht="14" customHeight="1">
      <c r="A77" s="31" t="s">
        <v>103</v>
      </c>
      <c r="B77" s="23" t="s">
        <v>119</v>
      </c>
      <c r="C77" s="23" t="s">
        <v>126</v>
      </c>
      <c r="D77" s="24">
        <v>2</v>
      </c>
      <c r="E77" s="24"/>
      <c r="F77" s="24"/>
      <c r="G77" s="24" t="s">
        <v>35</v>
      </c>
      <c r="H77" s="23"/>
      <c r="I77" s="25"/>
      <c r="J77" s="23" t="s">
        <v>438</v>
      </c>
    </row>
    <row r="78" spans="1:10" ht="14" customHeight="1">
      <c r="A78" s="31" t="s">
        <v>103</v>
      </c>
      <c r="B78" s="23" t="s">
        <v>119</v>
      </c>
      <c r="C78" s="23" t="s">
        <v>127</v>
      </c>
      <c r="D78" s="24">
        <v>2</v>
      </c>
      <c r="E78" s="24"/>
      <c r="F78" s="24"/>
      <c r="G78" s="24" t="s">
        <v>35</v>
      </c>
      <c r="H78" s="23"/>
      <c r="I78" s="25"/>
      <c r="J78" s="23" t="s">
        <v>438</v>
      </c>
    </row>
    <row r="79" spans="1:10" ht="14" customHeight="1">
      <c r="A79" s="31" t="s">
        <v>103</v>
      </c>
      <c r="B79" s="23" t="s">
        <v>119</v>
      </c>
      <c r="C79" s="23" t="s">
        <v>128</v>
      </c>
      <c r="D79" s="24">
        <v>1</v>
      </c>
      <c r="E79" s="24"/>
      <c r="F79" s="24"/>
      <c r="G79" s="24" t="s">
        <v>13</v>
      </c>
      <c r="H79" s="23"/>
      <c r="I79" s="25"/>
      <c r="J79" s="23" t="s">
        <v>438</v>
      </c>
    </row>
    <row r="80" spans="1:10" ht="14" customHeight="1">
      <c r="A80" s="31" t="s">
        <v>103</v>
      </c>
      <c r="B80" s="23" t="s">
        <v>119</v>
      </c>
      <c r="C80" s="23" t="s">
        <v>129</v>
      </c>
      <c r="D80" s="24">
        <v>1</v>
      </c>
      <c r="E80" s="24"/>
      <c r="F80" s="24"/>
      <c r="G80" s="24" t="s">
        <v>13</v>
      </c>
      <c r="H80" s="23"/>
      <c r="I80" s="25"/>
      <c r="J80" s="23" t="s">
        <v>438</v>
      </c>
    </row>
    <row r="81" spans="1:10" ht="14" hidden="1" customHeight="1">
      <c r="A81" s="31" t="s">
        <v>103</v>
      </c>
      <c r="B81" s="23" t="s">
        <v>119</v>
      </c>
      <c r="C81" s="23" t="s">
        <v>130</v>
      </c>
      <c r="D81" s="24">
        <v>1</v>
      </c>
      <c r="E81" s="24"/>
      <c r="F81" s="24"/>
      <c r="G81" s="24" t="s">
        <v>109</v>
      </c>
      <c r="H81" s="23" t="s">
        <v>131</v>
      </c>
      <c r="I81" s="25"/>
      <c r="J81" s="23" t="s">
        <v>434</v>
      </c>
    </row>
    <row r="82" spans="1:10" ht="14" hidden="1" customHeight="1">
      <c r="A82" s="31" t="s">
        <v>103</v>
      </c>
      <c r="B82" s="23" t="s">
        <v>119</v>
      </c>
      <c r="C82" s="23" t="s">
        <v>132</v>
      </c>
      <c r="D82" s="24">
        <v>1</v>
      </c>
      <c r="E82" s="24"/>
      <c r="F82" s="24"/>
      <c r="G82" s="24" t="s">
        <v>24</v>
      </c>
      <c r="H82" s="23"/>
      <c r="I82" s="25"/>
      <c r="J82" s="23" t="s">
        <v>434</v>
      </c>
    </row>
    <row r="83" spans="1:10" ht="14" hidden="1" customHeight="1">
      <c r="A83" s="31" t="s">
        <v>103</v>
      </c>
      <c r="B83" s="23" t="s">
        <v>119</v>
      </c>
      <c r="C83" s="23" t="s">
        <v>133</v>
      </c>
      <c r="D83" s="24">
        <v>1</v>
      </c>
      <c r="E83" s="24"/>
      <c r="F83" s="24"/>
      <c r="G83" s="24" t="s">
        <v>24</v>
      </c>
      <c r="H83" s="23"/>
      <c r="I83" s="25"/>
      <c r="J83" s="23" t="s">
        <v>434</v>
      </c>
    </row>
    <row r="84" spans="1:10" ht="14" customHeight="1">
      <c r="A84" s="31" t="s">
        <v>103</v>
      </c>
      <c r="B84" s="23" t="s">
        <v>134</v>
      </c>
      <c r="C84" s="23" t="s">
        <v>135</v>
      </c>
      <c r="D84" s="24">
        <v>30</v>
      </c>
      <c r="E84" s="24"/>
      <c r="F84" s="24"/>
      <c r="G84" s="24" t="s">
        <v>13</v>
      </c>
      <c r="H84" s="23"/>
      <c r="I84" s="25"/>
      <c r="J84" s="23" t="s">
        <v>438</v>
      </c>
    </row>
    <row r="85" spans="1:10" ht="14" hidden="1" customHeight="1">
      <c r="A85" s="31" t="s">
        <v>103</v>
      </c>
      <c r="B85" s="23" t="s">
        <v>134</v>
      </c>
      <c r="C85" s="23" t="s">
        <v>136</v>
      </c>
      <c r="D85" s="24">
        <v>6</v>
      </c>
      <c r="E85" s="24"/>
      <c r="F85" s="24"/>
      <c r="G85" s="24" t="s">
        <v>35</v>
      </c>
      <c r="H85" s="23"/>
      <c r="I85" s="25"/>
      <c r="J85" s="23" t="s">
        <v>434</v>
      </c>
    </row>
    <row r="86" spans="1:10" ht="14" hidden="1" customHeight="1">
      <c r="A86" s="31" t="s">
        <v>103</v>
      </c>
      <c r="B86" s="23" t="s">
        <v>134</v>
      </c>
      <c r="C86" s="23" t="s">
        <v>137</v>
      </c>
      <c r="D86" s="24">
        <v>1</v>
      </c>
      <c r="E86" s="24"/>
      <c r="F86" s="24"/>
      <c r="G86" s="24" t="s">
        <v>24</v>
      </c>
      <c r="H86" s="23"/>
      <c r="I86" s="25"/>
      <c r="J86" s="23" t="s">
        <v>434</v>
      </c>
    </row>
    <row r="87" spans="1:10" ht="14" hidden="1" customHeight="1">
      <c r="A87" s="31" t="s">
        <v>103</v>
      </c>
      <c r="B87" s="23" t="s">
        <v>134</v>
      </c>
      <c r="C87" s="23" t="s">
        <v>138</v>
      </c>
      <c r="D87" s="24">
        <v>1</v>
      </c>
      <c r="E87" s="24"/>
      <c r="F87" s="24"/>
      <c r="G87" s="24" t="s">
        <v>35</v>
      </c>
      <c r="H87" s="23"/>
      <c r="I87" s="25"/>
      <c r="J87" s="23" t="s">
        <v>434</v>
      </c>
    </row>
    <row r="88" spans="1:10" ht="14" hidden="1" customHeight="1">
      <c r="A88" s="31" t="s">
        <v>103</v>
      </c>
      <c r="B88" s="23" t="s">
        <v>134</v>
      </c>
      <c r="C88" s="23" t="s">
        <v>139</v>
      </c>
      <c r="D88" s="24">
        <v>2</v>
      </c>
      <c r="E88" s="24"/>
      <c r="F88" s="24"/>
      <c r="G88" s="24" t="s">
        <v>35</v>
      </c>
      <c r="H88" s="23"/>
      <c r="I88" s="25"/>
      <c r="J88" s="23" t="s">
        <v>434</v>
      </c>
    </row>
    <row r="89" spans="1:10" ht="14" hidden="1" customHeight="1">
      <c r="A89" s="31" t="s">
        <v>103</v>
      </c>
      <c r="B89" s="23" t="s">
        <v>134</v>
      </c>
      <c r="C89" s="23" t="s">
        <v>140</v>
      </c>
      <c r="D89" s="24">
        <v>1</v>
      </c>
      <c r="E89" s="24"/>
      <c r="F89" s="24"/>
      <c r="G89" s="24" t="s">
        <v>35</v>
      </c>
      <c r="H89" s="23"/>
      <c r="I89" s="25"/>
      <c r="J89" s="23" t="s">
        <v>434</v>
      </c>
    </row>
    <row r="90" spans="1:10" ht="14" hidden="1" customHeight="1">
      <c r="A90" s="31" t="s">
        <v>103</v>
      </c>
      <c r="B90" s="23" t="s">
        <v>134</v>
      </c>
      <c r="C90" s="23" t="s">
        <v>141</v>
      </c>
      <c r="D90" s="24">
        <v>2</v>
      </c>
      <c r="E90" s="24"/>
      <c r="F90" s="24"/>
      <c r="G90" s="24" t="s">
        <v>24</v>
      </c>
      <c r="H90" s="23"/>
      <c r="I90" s="25"/>
      <c r="J90" s="23" t="s">
        <v>434</v>
      </c>
    </row>
    <row r="91" spans="1:10" ht="14" customHeight="1">
      <c r="A91" s="31" t="s">
        <v>103</v>
      </c>
      <c r="B91" s="23" t="s">
        <v>142</v>
      </c>
      <c r="C91" s="23" t="s">
        <v>143</v>
      </c>
      <c r="D91" s="24">
        <v>1</v>
      </c>
      <c r="E91" s="24"/>
      <c r="F91" s="24"/>
      <c r="G91" s="24" t="s">
        <v>35</v>
      </c>
      <c r="H91" s="23" t="s">
        <v>144</v>
      </c>
      <c r="I91" s="25"/>
      <c r="J91" s="23" t="s">
        <v>438</v>
      </c>
    </row>
    <row r="92" spans="1:10" ht="14" hidden="1" customHeight="1">
      <c r="A92" s="31" t="s">
        <v>103</v>
      </c>
      <c r="B92" s="23" t="s">
        <v>142</v>
      </c>
      <c r="C92" s="23" t="s">
        <v>145</v>
      </c>
      <c r="D92" s="24">
        <v>1</v>
      </c>
      <c r="E92" s="24"/>
      <c r="F92" s="24"/>
      <c r="G92" s="24" t="s">
        <v>109</v>
      </c>
      <c r="H92" s="23" t="s">
        <v>146</v>
      </c>
      <c r="I92" s="25"/>
      <c r="J92" s="23" t="s">
        <v>434</v>
      </c>
    </row>
    <row r="93" spans="1:10" ht="14" hidden="1" customHeight="1">
      <c r="A93" s="31" t="s">
        <v>103</v>
      </c>
      <c r="B93" s="23" t="s">
        <v>142</v>
      </c>
      <c r="C93" s="23" t="s">
        <v>147</v>
      </c>
      <c r="D93" s="24">
        <v>1</v>
      </c>
      <c r="E93" s="24"/>
      <c r="F93" s="24"/>
      <c r="G93" s="24" t="s">
        <v>24</v>
      </c>
      <c r="H93" s="23" t="s">
        <v>148</v>
      </c>
      <c r="I93" s="25"/>
      <c r="J93" s="23" t="s">
        <v>434</v>
      </c>
    </row>
    <row r="94" spans="1:10" ht="14" customHeight="1">
      <c r="A94" s="31" t="s">
        <v>103</v>
      </c>
      <c r="B94" s="23" t="s">
        <v>142</v>
      </c>
      <c r="C94" s="23" t="s">
        <v>149</v>
      </c>
      <c r="D94" s="24">
        <v>1</v>
      </c>
      <c r="E94" s="24"/>
      <c r="F94" s="24"/>
      <c r="G94" s="24" t="s">
        <v>24</v>
      </c>
      <c r="H94" s="23"/>
      <c r="I94" s="25"/>
      <c r="J94" s="23" t="s">
        <v>438</v>
      </c>
    </row>
    <row r="95" spans="1:10" ht="14" customHeight="1">
      <c r="A95" s="30" t="s">
        <v>150</v>
      </c>
      <c r="B95" s="20" t="s">
        <v>104</v>
      </c>
      <c r="C95" s="20" t="s">
        <v>151</v>
      </c>
      <c r="D95" s="21">
        <v>1</v>
      </c>
      <c r="E95" s="21"/>
      <c r="F95" s="21"/>
      <c r="G95" s="21" t="s">
        <v>13</v>
      </c>
      <c r="H95" s="20" t="s">
        <v>152</v>
      </c>
      <c r="I95" s="22"/>
      <c r="J95" s="20" t="s">
        <v>438</v>
      </c>
    </row>
    <row r="96" spans="1:10" ht="14" customHeight="1">
      <c r="A96" s="30" t="s">
        <v>150</v>
      </c>
      <c r="B96" s="20" t="s">
        <v>104</v>
      </c>
      <c r="C96" s="20" t="s">
        <v>153</v>
      </c>
      <c r="D96" s="21">
        <v>1</v>
      </c>
      <c r="E96" s="21"/>
      <c r="F96" s="21"/>
      <c r="G96" s="21" t="s">
        <v>35</v>
      </c>
      <c r="H96" s="20"/>
      <c r="I96" s="22"/>
      <c r="J96" s="20" t="s">
        <v>438</v>
      </c>
    </row>
    <row r="97" spans="1:10" ht="14" customHeight="1">
      <c r="A97" s="30" t="s">
        <v>150</v>
      </c>
      <c r="B97" s="20" t="s">
        <v>104</v>
      </c>
      <c r="C97" s="20" t="s">
        <v>154</v>
      </c>
      <c r="D97" s="21">
        <v>1</v>
      </c>
      <c r="E97" s="21"/>
      <c r="F97" s="21"/>
      <c r="G97" s="21" t="s">
        <v>35</v>
      </c>
      <c r="H97" s="20"/>
      <c r="I97" s="22"/>
      <c r="J97" s="20" t="s">
        <v>438</v>
      </c>
    </row>
    <row r="98" spans="1:10" ht="14" customHeight="1">
      <c r="A98" s="30" t="s">
        <v>150</v>
      </c>
      <c r="B98" s="20" t="s">
        <v>104</v>
      </c>
      <c r="C98" s="20" t="s">
        <v>155</v>
      </c>
      <c r="D98" s="21">
        <v>1</v>
      </c>
      <c r="E98" s="21"/>
      <c r="F98" s="21"/>
      <c r="G98" s="21" t="s">
        <v>109</v>
      </c>
      <c r="H98" s="20" t="s">
        <v>156</v>
      </c>
      <c r="I98" s="22"/>
      <c r="J98" s="20" t="s">
        <v>438</v>
      </c>
    </row>
    <row r="99" spans="1:10" ht="14" customHeight="1">
      <c r="A99" s="30" t="s">
        <v>150</v>
      </c>
      <c r="B99" s="20" t="s">
        <v>104</v>
      </c>
      <c r="C99" s="20" t="s">
        <v>157</v>
      </c>
      <c r="D99" s="21">
        <v>1</v>
      </c>
      <c r="E99" s="21"/>
      <c r="F99" s="21"/>
      <c r="G99" s="21" t="s">
        <v>35</v>
      </c>
      <c r="H99" s="20"/>
      <c r="I99" s="22"/>
      <c r="J99" s="20" t="s">
        <v>438</v>
      </c>
    </row>
    <row r="100" spans="1:10" ht="14" hidden="1" customHeight="1">
      <c r="A100" s="30" t="s">
        <v>150</v>
      </c>
      <c r="B100" s="20" t="s">
        <v>104</v>
      </c>
      <c r="C100" s="20" t="s">
        <v>158</v>
      </c>
      <c r="D100" s="21">
        <v>1</v>
      </c>
      <c r="E100" s="21"/>
      <c r="F100" s="21"/>
      <c r="G100" s="21" t="s">
        <v>24</v>
      </c>
      <c r="H100" s="20" t="s">
        <v>159</v>
      </c>
      <c r="I100" s="22"/>
      <c r="J100" s="20" t="s">
        <v>434</v>
      </c>
    </row>
    <row r="101" spans="1:10" ht="14" hidden="1" customHeight="1">
      <c r="A101" s="30" t="s">
        <v>150</v>
      </c>
      <c r="B101" s="20" t="s">
        <v>104</v>
      </c>
      <c r="C101" s="20" t="s">
        <v>160</v>
      </c>
      <c r="D101" s="21">
        <v>2</v>
      </c>
      <c r="E101" s="21"/>
      <c r="F101" s="21"/>
      <c r="G101" s="21" t="s">
        <v>24</v>
      </c>
      <c r="H101" s="20" t="s">
        <v>161</v>
      </c>
      <c r="I101" s="22"/>
      <c r="J101" s="20" t="s">
        <v>434</v>
      </c>
    </row>
    <row r="102" spans="1:10" ht="14" customHeight="1">
      <c r="A102" s="30" t="s">
        <v>150</v>
      </c>
      <c r="B102" s="20" t="s">
        <v>162</v>
      </c>
      <c r="C102" s="20" t="s">
        <v>163</v>
      </c>
      <c r="D102" s="21">
        <v>1</v>
      </c>
      <c r="E102" s="21"/>
      <c r="F102" s="21"/>
      <c r="G102" s="21" t="s">
        <v>24</v>
      </c>
      <c r="H102" s="20"/>
      <c r="I102" s="22"/>
      <c r="J102" s="20" t="s">
        <v>438</v>
      </c>
    </row>
    <row r="103" spans="1:10" ht="14" customHeight="1">
      <c r="A103" s="30" t="s">
        <v>150</v>
      </c>
      <c r="B103" s="20" t="s">
        <v>162</v>
      </c>
      <c r="C103" s="20" t="s">
        <v>164</v>
      </c>
      <c r="D103" s="21">
        <v>1</v>
      </c>
      <c r="E103" s="21"/>
      <c r="F103" s="21"/>
      <c r="G103" s="21" t="s">
        <v>24</v>
      </c>
      <c r="H103" s="20" t="s">
        <v>165</v>
      </c>
      <c r="I103" s="22"/>
      <c r="J103" s="20" t="s">
        <v>438</v>
      </c>
    </row>
    <row r="104" spans="1:10" ht="14" hidden="1" customHeight="1">
      <c r="A104" s="30" t="s">
        <v>150</v>
      </c>
      <c r="B104" s="20" t="s">
        <v>162</v>
      </c>
      <c r="C104" s="20" t="s">
        <v>166</v>
      </c>
      <c r="D104" s="21">
        <v>1</v>
      </c>
      <c r="E104" s="21"/>
      <c r="F104" s="21"/>
      <c r="G104" s="21" t="s">
        <v>24</v>
      </c>
      <c r="H104" s="20" t="s">
        <v>167</v>
      </c>
      <c r="I104" s="22"/>
      <c r="J104" s="20" t="s">
        <v>434</v>
      </c>
    </row>
    <row r="105" spans="1:10" ht="14" hidden="1" customHeight="1">
      <c r="A105" s="30" t="s">
        <v>150</v>
      </c>
      <c r="B105" s="20" t="s">
        <v>162</v>
      </c>
      <c r="C105" s="20" t="s">
        <v>168</v>
      </c>
      <c r="D105" s="21">
        <v>1</v>
      </c>
      <c r="E105" s="21"/>
      <c r="F105" s="21"/>
      <c r="G105" s="21" t="s">
        <v>35</v>
      </c>
      <c r="H105" s="20" t="s">
        <v>169</v>
      </c>
      <c r="I105" s="22"/>
      <c r="J105" s="20" t="s">
        <v>434</v>
      </c>
    </row>
    <row r="106" spans="1:10" ht="14" hidden="1" customHeight="1">
      <c r="A106" s="30" t="s">
        <v>150</v>
      </c>
      <c r="B106" s="20" t="s">
        <v>162</v>
      </c>
      <c r="C106" s="20" t="s">
        <v>170</v>
      </c>
      <c r="D106" s="21">
        <v>1</v>
      </c>
      <c r="E106" s="21"/>
      <c r="F106" s="21"/>
      <c r="G106" s="21" t="s">
        <v>109</v>
      </c>
      <c r="H106" s="20" t="s">
        <v>171</v>
      </c>
      <c r="I106" s="22"/>
      <c r="J106" s="20" t="s">
        <v>434</v>
      </c>
    </row>
    <row r="107" spans="1:10" ht="14" hidden="1" customHeight="1">
      <c r="A107" s="30" t="s">
        <v>150</v>
      </c>
      <c r="B107" s="20" t="s">
        <v>162</v>
      </c>
      <c r="C107" s="20" t="s">
        <v>172</v>
      </c>
      <c r="D107" s="21">
        <v>1</v>
      </c>
      <c r="E107" s="21"/>
      <c r="F107" s="21"/>
      <c r="G107" s="21" t="s">
        <v>35</v>
      </c>
      <c r="H107" s="20"/>
      <c r="I107" s="22"/>
      <c r="J107" s="20" t="s">
        <v>434</v>
      </c>
    </row>
    <row r="108" spans="1:10" ht="14" customHeight="1">
      <c r="A108" s="30" t="s">
        <v>150</v>
      </c>
      <c r="B108" s="20" t="s">
        <v>162</v>
      </c>
      <c r="C108" s="20" t="s">
        <v>173</v>
      </c>
      <c r="D108" s="21">
        <v>1</v>
      </c>
      <c r="E108" s="21"/>
      <c r="F108" s="21"/>
      <c r="G108" s="21" t="s">
        <v>24</v>
      </c>
      <c r="H108" s="20"/>
      <c r="I108" s="22"/>
      <c r="J108" s="20" t="s">
        <v>438</v>
      </c>
    </row>
    <row r="109" spans="1:10" ht="14" customHeight="1">
      <c r="A109" s="30" t="s">
        <v>150</v>
      </c>
      <c r="B109" s="20" t="s">
        <v>174</v>
      </c>
      <c r="C109" s="20" t="s">
        <v>175</v>
      </c>
      <c r="D109" s="21">
        <v>1</v>
      </c>
      <c r="E109" s="21"/>
      <c r="F109" s="21"/>
      <c r="G109" s="21" t="s">
        <v>35</v>
      </c>
      <c r="H109" s="20"/>
      <c r="I109" s="22"/>
      <c r="J109" s="20" t="s">
        <v>438</v>
      </c>
    </row>
    <row r="110" spans="1:10" ht="14" customHeight="1">
      <c r="A110" s="30" t="s">
        <v>150</v>
      </c>
      <c r="B110" s="20" t="s">
        <v>174</v>
      </c>
      <c r="C110" s="20" t="s">
        <v>117</v>
      </c>
      <c r="D110" s="21">
        <v>1</v>
      </c>
      <c r="E110" s="21"/>
      <c r="F110" s="21"/>
      <c r="G110" s="21" t="s">
        <v>35</v>
      </c>
      <c r="H110" s="20"/>
      <c r="I110" s="22"/>
      <c r="J110" s="20" t="s">
        <v>438</v>
      </c>
    </row>
    <row r="111" spans="1:10" ht="14" hidden="1" customHeight="1">
      <c r="A111" s="30" t="s">
        <v>150</v>
      </c>
      <c r="B111" s="20" t="s">
        <v>142</v>
      </c>
      <c r="C111" s="20" t="s">
        <v>176</v>
      </c>
      <c r="D111" s="21">
        <v>1</v>
      </c>
      <c r="E111" s="21"/>
      <c r="F111" s="21"/>
      <c r="G111" s="21" t="s">
        <v>24</v>
      </c>
      <c r="H111" s="20" t="s">
        <v>177</v>
      </c>
      <c r="I111" s="22"/>
      <c r="J111" s="20" t="s">
        <v>434</v>
      </c>
    </row>
    <row r="112" spans="1:10" ht="14" hidden="1" customHeight="1">
      <c r="A112" s="30" t="s">
        <v>150</v>
      </c>
      <c r="B112" s="20" t="s">
        <v>142</v>
      </c>
      <c r="C112" s="20" t="s">
        <v>178</v>
      </c>
      <c r="D112" s="21">
        <v>1</v>
      </c>
      <c r="E112" s="21"/>
      <c r="F112" s="21"/>
      <c r="G112" s="21" t="s">
        <v>109</v>
      </c>
      <c r="H112" s="20" t="s">
        <v>179</v>
      </c>
      <c r="I112" s="22"/>
      <c r="J112" s="20" t="s">
        <v>434</v>
      </c>
    </row>
    <row r="113" spans="1:10" ht="14" hidden="1" customHeight="1">
      <c r="A113" s="30" t="s">
        <v>150</v>
      </c>
      <c r="B113" s="20" t="s">
        <v>142</v>
      </c>
      <c r="C113" s="20" t="s">
        <v>180</v>
      </c>
      <c r="D113" s="21">
        <v>2</v>
      </c>
      <c r="E113" s="21"/>
      <c r="F113" s="21"/>
      <c r="G113" s="21" t="s">
        <v>24</v>
      </c>
      <c r="H113" s="20"/>
      <c r="I113" s="22"/>
      <c r="J113" s="20" t="s">
        <v>434</v>
      </c>
    </row>
    <row r="114" spans="1:10" ht="14" hidden="1" customHeight="1">
      <c r="A114" s="30" t="s">
        <v>150</v>
      </c>
      <c r="B114" s="20" t="s">
        <v>142</v>
      </c>
      <c r="C114" s="20" t="s">
        <v>132</v>
      </c>
      <c r="D114" s="21">
        <v>1</v>
      </c>
      <c r="E114" s="21"/>
      <c r="F114" s="21"/>
      <c r="G114" s="21" t="s">
        <v>35</v>
      </c>
      <c r="H114" s="20"/>
      <c r="I114" s="22"/>
      <c r="J114" s="20" t="s">
        <v>434</v>
      </c>
    </row>
    <row r="115" spans="1:10" ht="14" hidden="1" customHeight="1">
      <c r="A115" s="30" t="s">
        <v>150</v>
      </c>
      <c r="B115" s="20" t="s">
        <v>181</v>
      </c>
      <c r="C115" s="20" t="s">
        <v>182</v>
      </c>
      <c r="D115" s="21">
        <v>1</v>
      </c>
      <c r="E115" s="21"/>
      <c r="F115" s="21"/>
      <c r="G115" s="21" t="s">
        <v>109</v>
      </c>
      <c r="H115" s="20" t="s">
        <v>183</v>
      </c>
      <c r="I115" s="22"/>
      <c r="J115" s="20" t="s">
        <v>434</v>
      </c>
    </row>
    <row r="116" spans="1:10" ht="14" hidden="1" customHeight="1">
      <c r="A116" s="30" t="s">
        <v>150</v>
      </c>
      <c r="B116" s="20" t="s">
        <v>181</v>
      </c>
      <c r="C116" s="20" t="s">
        <v>145</v>
      </c>
      <c r="D116" s="21">
        <v>1</v>
      </c>
      <c r="E116" s="21"/>
      <c r="F116" s="21"/>
      <c r="G116" s="21" t="s">
        <v>109</v>
      </c>
      <c r="H116" s="20"/>
      <c r="I116" s="22"/>
      <c r="J116" s="20" t="s">
        <v>434</v>
      </c>
    </row>
    <row r="117" spans="1:10" ht="14" hidden="1" customHeight="1">
      <c r="A117" s="30" t="s">
        <v>150</v>
      </c>
      <c r="B117" s="20" t="s">
        <v>184</v>
      </c>
      <c r="C117" s="20" t="s">
        <v>185</v>
      </c>
      <c r="D117" s="21">
        <v>1</v>
      </c>
      <c r="E117" s="21"/>
      <c r="F117" s="21"/>
      <c r="G117" s="21" t="s">
        <v>24</v>
      </c>
      <c r="H117" s="20"/>
      <c r="I117" s="22"/>
      <c r="J117" s="20" t="s">
        <v>434</v>
      </c>
    </row>
    <row r="118" spans="1:10" ht="14" hidden="1" customHeight="1">
      <c r="A118" s="30" t="s">
        <v>150</v>
      </c>
      <c r="B118" s="20" t="s">
        <v>184</v>
      </c>
      <c r="C118" s="20" t="s">
        <v>186</v>
      </c>
      <c r="D118" s="21">
        <v>1</v>
      </c>
      <c r="E118" s="21"/>
      <c r="F118" s="21"/>
      <c r="G118" s="21" t="s">
        <v>24</v>
      </c>
      <c r="H118" s="20"/>
      <c r="I118" s="22"/>
      <c r="J118" s="20" t="s">
        <v>434</v>
      </c>
    </row>
    <row r="119" spans="1:10" ht="14" hidden="1" customHeight="1">
      <c r="A119" s="30" t="s">
        <v>150</v>
      </c>
      <c r="B119" s="20" t="s">
        <v>184</v>
      </c>
      <c r="C119" s="20" t="s">
        <v>187</v>
      </c>
      <c r="D119" s="21">
        <v>1</v>
      </c>
      <c r="E119" s="21"/>
      <c r="F119" s="21"/>
      <c r="G119" s="21" t="s">
        <v>24</v>
      </c>
      <c r="H119" s="20"/>
      <c r="I119" s="22"/>
      <c r="J119" s="20" t="s">
        <v>434</v>
      </c>
    </row>
    <row r="120" spans="1:10" ht="14" hidden="1" customHeight="1">
      <c r="A120" s="30" t="s">
        <v>150</v>
      </c>
      <c r="B120" s="20" t="s">
        <v>184</v>
      </c>
      <c r="C120" s="20" t="s">
        <v>188</v>
      </c>
      <c r="D120" s="21">
        <v>4</v>
      </c>
      <c r="E120" s="21"/>
      <c r="F120" s="21"/>
      <c r="G120" s="21" t="s">
        <v>35</v>
      </c>
      <c r="H120" s="20"/>
      <c r="I120" s="22"/>
      <c r="J120" s="20" t="s">
        <v>434</v>
      </c>
    </row>
    <row r="121" spans="1:10" ht="14" hidden="1" customHeight="1">
      <c r="A121" s="31" t="s">
        <v>189</v>
      </c>
      <c r="B121" s="23" t="s">
        <v>190</v>
      </c>
      <c r="C121" s="23" t="s">
        <v>191</v>
      </c>
      <c r="D121" s="24">
        <v>1</v>
      </c>
      <c r="E121" s="24"/>
      <c r="F121" s="24"/>
      <c r="G121" s="24" t="s">
        <v>109</v>
      </c>
      <c r="H121" s="23" t="s">
        <v>192</v>
      </c>
      <c r="I121" s="25"/>
      <c r="J121" s="23" t="s">
        <v>434</v>
      </c>
    </row>
    <row r="122" spans="1:10" ht="14" hidden="1" customHeight="1">
      <c r="A122" s="31" t="s">
        <v>189</v>
      </c>
      <c r="B122" s="23" t="s">
        <v>190</v>
      </c>
      <c r="C122" s="23" t="s">
        <v>193</v>
      </c>
      <c r="D122" s="24">
        <v>1</v>
      </c>
      <c r="E122" s="24"/>
      <c r="F122" s="24"/>
      <c r="G122" s="24" t="s">
        <v>109</v>
      </c>
      <c r="H122" s="23" t="s">
        <v>192</v>
      </c>
      <c r="I122" s="25"/>
      <c r="J122" s="23" t="s">
        <v>434</v>
      </c>
    </row>
    <row r="123" spans="1:10" ht="14" hidden="1" customHeight="1">
      <c r="A123" s="31" t="s">
        <v>189</v>
      </c>
      <c r="B123" s="23" t="s">
        <v>190</v>
      </c>
      <c r="C123" s="23" t="s">
        <v>194</v>
      </c>
      <c r="D123" s="24">
        <v>1</v>
      </c>
      <c r="E123" s="24"/>
      <c r="F123" s="24"/>
      <c r="G123" s="24" t="s">
        <v>35</v>
      </c>
      <c r="H123" s="23" t="s">
        <v>195</v>
      </c>
      <c r="I123" s="25"/>
      <c r="J123" s="23" t="s">
        <v>434</v>
      </c>
    </row>
    <row r="124" spans="1:10" ht="14" customHeight="1">
      <c r="A124" s="31" t="s">
        <v>189</v>
      </c>
      <c r="B124" s="23" t="s">
        <v>190</v>
      </c>
      <c r="C124" s="23" t="s">
        <v>196</v>
      </c>
      <c r="D124" s="24">
        <v>1</v>
      </c>
      <c r="E124" s="24"/>
      <c r="F124" s="24"/>
      <c r="G124" s="24" t="s">
        <v>35</v>
      </c>
      <c r="H124" s="23"/>
      <c r="I124" s="25"/>
      <c r="J124" s="23" t="s">
        <v>438</v>
      </c>
    </row>
    <row r="125" spans="1:10" ht="14" customHeight="1">
      <c r="A125" s="31" t="s">
        <v>189</v>
      </c>
      <c r="B125" s="23" t="s">
        <v>190</v>
      </c>
      <c r="C125" s="23" t="s">
        <v>197</v>
      </c>
      <c r="D125" s="24">
        <v>2</v>
      </c>
      <c r="E125" s="24"/>
      <c r="F125" s="24"/>
      <c r="G125" s="24" t="s">
        <v>35</v>
      </c>
      <c r="H125" s="23"/>
      <c r="I125" s="25"/>
      <c r="J125" s="23" t="s">
        <v>438</v>
      </c>
    </row>
    <row r="126" spans="1:10" ht="14" customHeight="1">
      <c r="A126" s="31" t="s">
        <v>189</v>
      </c>
      <c r="B126" s="23" t="s">
        <v>198</v>
      </c>
      <c r="C126" s="23" t="s">
        <v>199</v>
      </c>
      <c r="D126" s="24">
        <v>1</v>
      </c>
      <c r="E126" s="24"/>
      <c r="F126" s="24"/>
      <c r="G126" s="24" t="s">
        <v>13</v>
      </c>
      <c r="H126" s="23"/>
      <c r="I126" s="25"/>
      <c r="J126" s="23" t="s">
        <v>438</v>
      </c>
    </row>
    <row r="127" spans="1:10" ht="14" customHeight="1">
      <c r="A127" s="31" t="s">
        <v>189</v>
      </c>
      <c r="B127" s="23" t="s">
        <v>198</v>
      </c>
      <c r="C127" s="23" t="s">
        <v>200</v>
      </c>
      <c r="D127" s="24">
        <v>1</v>
      </c>
      <c r="E127" s="24"/>
      <c r="F127" s="24"/>
      <c r="G127" s="24" t="s">
        <v>35</v>
      </c>
      <c r="H127" s="23"/>
      <c r="I127" s="25"/>
      <c r="J127" s="23" t="s">
        <v>438</v>
      </c>
    </row>
    <row r="128" spans="1:10" ht="14" customHeight="1">
      <c r="A128" s="31" t="s">
        <v>189</v>
      </c>
      <c r="B128" s="23" t="s">
        <v>198</v>
      </c>
      <c r="C128" s="23" t="s">
        <v>201</v>
      </c>
      <c r="D128" s="24">
        <v>1</v>
      </c>
      <c r="E128" s="24"/>
      <c r="F128" s="24"/>
      <c r="G128" s="24" t="s">
        <v>35</v>
      </c>
      <c r="H128" s="23"/>
      <c r="I128" s="25"/>
      <c r="J128" s="23" t="s">
        <v>438</v>
      </c>
    </row>
    <row r="129" spans="1:10" ht="14" customHeight="1">
      <c r="A129" s="31" t="s">
        <v>189</v>
      </c>
      <c r="B129" s="23" t="s">
        <v>198</v>
      </c>
      <c r="C129" s="23" t="s">
        <v>202</v>
      </c>
      <c r="D129" s="24">
        <v>1</v>
      </c>
      <c r="E129" s="24"/>
      <c r="F129" s="24"/>
      <c r="G129" s="24" t="s">
        <v>13</v>
      </c>
      <c r="H129" s="23"/>
      <c r="I129" s="25"/>
      <c r="J129" s="23" t="s">
        <v>438</v>
      </c>
    </row>
    <row r="130" spans="1:10" ht="14" customHeight="1">
      <c r="A130" s="31" t="s">
        <v>189</v>
      </c>
      <c r="B130" s="23" t="s">
        <v>198</v>
      </c>
      <c r="C130" s="23" t="s">
        <v>203</v>
      </c>
      <c r="D130" s="24">
        <v>1</v>
      </c>
      <c r="E130" s="24"/>
      <c r="F130" s="24"/>
      <c r="G130" s="24" t="s">
        <v>24</v>
      </c>
      <c r="H130" s="23"/>
      <c r="I130" s="25"/>
      <c r="J130" s="23" t="s">
        <v>438</v>
      </c>
    </row>
    <row r="131" spans="1:10" ht="14" customHeight="1">
      <c r="A131" s="31" t="s">
        <v>189</v>
      </c>
      <c r="B131" s="23" t="s">
        <v>198</v>
      </c>
      <c r="C131" s="23" t="s">
        <v>204</v>
      </c>
      <c r="D131" s="24">
        <v>1</v>
      </c>
      <c r="E131" s="24"/>
      <c r="F131" s="24"/>
      <c r="G131" s="24" t="s">
        <v>13</v>
      </c>
      <c r="H131" s="23"/>
      <c r="I131" s="25"/>
      <c r="J131" s="23" t="s">
        <v>438</v>
      </c>
    </row>
    <row r="132" spans="1:10" ht="14" customHeight="1">
      <c r="A132" s="31" t="s">
        <v>189</v>
      </c>
      <c r="B132" s="23" t="s">
        <v>198</v>
      </c>
      <c r="C132" s="23" t="s">
        <v>205</v>
      </c>
      <c r="D132" s="24">
        <v>1</v>
      </c>
      <c r="E132" s="24"/>
      <c r="F132" s="24"/>
      <c r="G132" s="24" t="s">
        <v>35</v>
      </c>
      <c r="H132" s="23"/>
      <c r="I132" s="25"/>
      <c r="J132" s="23" t="s">
        <v>438</v>
      </c>
    </row>
    <row r="133" spans="1:10" ht="14" hidden="1" customHeight="1">
      <c r="A133" s="31" t="s">
        <v>189</v>
      </c>
      <c r="B133" s="23" t="s">
        <v>198</v>
      </c>
      <c r="C133" s="23" t="s">
        <v>206</v>
      </c>
      <c r="D133" s="24">
        <v>1</v>
      </c>
      <c r="E133" s="24"/>
      <c r="F133" s="24"/>
      <c r="G133" s="24" t="s">
        <v>24</v>
      </c>
      <c r="H133" s="23"/>
      <c r="I133" s="25"/>
      <c r="J133" s="23" t="s">
        <v>434</v>
      </c>
    </row>
    <row r="134" spans="1:10" ht="14" hidden="1" customHeight="1">
      <c r="A134" s="31" t="s">
        <v>189</v>
      </c>
      <c r="B134" s="23" t="s">
        <v>198</v>
      </c>
      <c r="C134" s="23" t="s">
        <v>207</v>
      </c>
      <c r="D134" s="24">
        <v>1</v>
      </c>
      <c r="E134" s="24"/>
      <c r="F134" s="24"/>
      <c r="G134" s="24" t="s">
        <v>24</v>
      </c>
      <c r="H134" s="23"/>
      <c r="I134" s="25"/>
      <c r="J134" s="23" t="s">
        <v>434</v>
      </c>
    </row>
    <row r="135" spans="1:10" ht="14" hidden="1" customHeight="1">
      <c r="A135" s="31" t="s">
        <v>189</v>
      </c>
      <c r="B135" s="23" t="s">
        <v>198</v>
      </c>
      <c r="C135" s="23" t="s">
        <v>208</v>
      </c>
      <c r="D135" s="24">
        <v>1</v>
      </c>
      <c r="E135" s="24"/>
      <c r="F135" s="24"/>
      <c r="G135" s="24" t="s">
        <v>13</v>
      </c>
      <c r="H135" s="23"/>
      <c r="I135" s="25"/>
      <c r="J135" s="23" t="s">
        <v>434</v>
      </c>
    </row>
    <row r="136" spans="1:10" ht="14" hidden="1" customHeight="1">
      <c r="A136" s="31" t="s">
        <v>189</v>
      </c>
      <c r="B136" s="23" t="s">
        <v>198</v>
      </c>
      <c r="C136" s="23" t="s">
        <v>209</v>
      </c>
      <c r="D136" s="24">
        <v>1</v>
      </c>
      <c r="E136" s="24"/>
      <c r="F136" s="24"/>
      <c r="G136" s="24" t="s">
        <v>24</v>
      </c>
      <c r="H136" s="23"/>
      <c r="I136" s="25"/>
      <c r="J136" s="23" t="s">
        <v>434</v>
      </c>
    </row>
    <row r="137" spans="1:10" ht="14" customHeight="1">
      <c r="A137" s="31" t="s">
        <v>189</v>
      </c>
      <c r="B137" s="23" t="s">
        <v>198</v>
      </c>
      <c r="C137" s="23" t="s">
        <v>210</v>
      </c>
      <c r="D137" s="24">
        <v>2</v>
      </c>
      <c r="E137" s="24"/>
      <c r="F137" s="24"/>
      <c r="G137" s="24" t="s">
        <v>13</v>
      </c>
      <c r="H137" s="23"/>
      <c r="I137" s="25"/>
      <c r="J137" s="23" t="s">
        <v>438</v>
      </c>
    </row>
    <row r="138" spans="1:10" ht="14" customHeight="1">
      <c r="A138" s="31" t="s">
        <v>189</v>
      </c>
      <c r="B138" s="23" t="s">
        <v>211</v>
      </c>
      <c r="C138" s="23" t="s">
        <v>212</v>
      </c>
      <c r="D138" s="24">
        <v>1</v>
      </c>
      <c r="E138" s="24"/>
      <c r="F138" s="24"/>
      <c r="G138" s="24" t="s">
        <v>13</v>
      </c>
      <c r="H138" s="23"/>
      <c r="I138" s="25"/>
      <c r="J138" s="23" t="s">
        <v>438</v>
      </c>
    </row>
    <row r="139" spans="1:10" ht="14" customHeight="1">
      <c r="A139" s="31" t="s">
        <v>189</v>
      </c>
      <c r="B139" s="23" t="s">
        <v>211</v>
      </c>
      <c r="C139" s="23" t="s">
        <v>213</v>
      </c>
      <c r="D139" s="24">
        <v>1</v>
      </c>
      <c r="E139" s="24"/>
      <c r="F139" s="24"/>
      <c r="G139" s="24" t="s">
        <v>35</v>
      </c>
      <c r="H139" s="23"/>
      <c r="I139" s="25"/>
      <c r="J139" s="23" t="s">
        <v>438</v>
      </c>
    </row>
    <row r="140" spans="1:10" ht="14" customHeight="1">
      <c r="A140" s="31" t="s">
        <v>189</v>
      </c>
      <c r="B140" s="23" t="s">
        <v>211</v>
      </c>
      <c r="C140" s="23" t="s">
        <v>214</v>
      </c>
      <c r="D140" s="24">
        <v>1</v>
      </c>
      <c r="E140" s="24"/>
      <c r="F140" s="24"/>
      <c r="G140" s="24" t="s">
        <v>35</v>
      </c>
      <c r="H140" s="23"/>
      <c r="I140" s="25"/>
      <c r="J140" s="23" t="s">
        <v>438</v>
      </c>
    </row>
    <row r="141" spans="1:10" ht="14" customHeight="1">
      <c r="A141" s="31" t="s">
        <v>189</v>
      </c>
      <c r="B141" s="23" t="s">
        <v>211</v>
      </c>
      <c r="C141" s="23" t="s">
        <v>215</v>
      </c>
      <c r="D141" s="24">
        <v>2</v>
      </c>
      <c r="E141" s="24"/>
      <c r="F141" s="24"/>
      <c r="G141" s="24" t="s">
        <v>13</v>
      </c>
      <c r="H141" s="23" t="s">
        <v>216</v>
      </c>
      <c r="I141" s="25"/>
      <c r="J141" s="23" t="s">
        <v>438</v>
      </c>
    </row>
    <row r="142" spans="1:10" ht="14" hidden="1" customHeight="1">
      <c r="A142" s="31" t="s">
        <v>189</v>
      </c>
      <c r="B142" s="23" t="s">
        <v>211</v>
      </c>
      <c r="C142" s="23" t="s">
        <v>217</v>
      </c>
      <c r="D142" s="24">
        <v>1</v>
      </c>
      <c r="E142" s="24"/>
      <c r="F142" s="24"/>
      <c r="G142" s="24" t="s">
        <v>35</v>
      </c>
      <c r="H142" s="23"/>
      <c r="I142" s="25"/>
      <c r="J142" s="23" t="s">
        <v>434</v>
      </c>
    </row>
    <row r="143" spans="1:10" ht="14" customHeight="1">
      <c r="A143" s="31" t="s">
        <v>189</v>
      </c>
      <c r="B143" s="23" t="s">
        <v>211</v>
      </c>
      <c r="C143" s="23" t="s">
        <v>218</v>
      </c>
      <c r="D143" s="24">
        <v>3</v>
      </c>
      <c r="E143" s="24"/>
      <c r="F143" s="24"/>
      <c r="G143" s="24" t="s">
        <v>13</v>
      </c>
      <c r="H143" s="23" t="s">
        <v>219</v>
      </c>
      <c r="I143" s="25"/>
      <c r="J143" s="23" t="s">
        <v>438</v>
      </c>
    </row>
    <row r="144" spans="1:10" ht="14" customHeight="1">
      <c r="A144" s="31" t="s">
        <v>189</v>
      </c>
      <c r="B144" s="23" t="s">
        <v>211</v>
      </c>
      <c r="C144" s="23" t="s">
        <v>220</v>
      </c>
      <c r="D144" s="24">
        <v>1</v>
      </c>
      <c r="E144" s="24"/>
      <c r="F144" s="24"/>
      <c r="G144" s="24" t="s">
        <v>13</v>
      </c>
      <c r="H144" s="23" t="s">
        <v>221</v>
      </c>
      <c r="I144" s="25"/>
      <c r="J144" s="23" t="s">
        <v>438</v>
      </c>
    </row>
    <row r="145" spans="1:10" ht="14" customHeight="1">
      <c r="A145" s="31" t="s">
        <v>189</v>
      </c>
      <c r="B145" s="23" t="s">
        <v>211</v>
      </c>
      <c r="C145" s="23" t="s">
        <v>222</v>
      </c>
      <c r="D145" s="24">
        <v>1</v>
      </c>
      <c r="E145" s="24"/>
      <c r="F145" s="24"/>
      <c r="G145" s="24" t="s">
        <v>13</v>
      </c>
      <c r="H145" s="23" t="s">
        <v>221</v>
      </c>
      <c r="I145" s="25"/>
      <c r="J145" s="23" t="s">
        <v>438</v>
      </c>
    </row>
    <row r="146" spans="1:10" ht="14" customHeight="1">
      <c r="A146" s="31" t="s">
        <v>189</v>
      </c>
      <c r="B146" s="23" t="s">
        <v>211</v>
      </c>
      <c r="C146" s="23" t="s">
        <v>223</v>
      </c>
      <c r="D146" s="24">
        <v>1</v>
      </c>
      <c r="E146" s="24"/>
      <c r="F146" s="24"/>
      <c r="G146" s="24" t="s">
        <v>13</v>
      </c>
      <c r="H146" s="23"/>
      <c r="I146" s="25"/>
      <c r="J146" s="23" t="s">
        <v>438</v>
      </c>
    </row>
    <row r="147" spans="1:10" ht="14" customHeight="1">
      <c r="A147" s="31" t="s">
        <v>189</v>
      </c>
      <c r="B147" s="23" t="s">
        <v>211</v>
      </c>
      <c r="C147" s="23" t="s">
        <v>224</v>
      </c>
      <c r="D147" s="24">
        <v>1</v>
      </c>
      <c r="E147" s="24"/>
      <c r="F147" s="24"/>
      <c r="G147" s="24" t="s">
        <v>13</v>
      </c>
      <c r="H147" s="23"/>
      <c r="I147" s="25"/>
      <c r="J147" s="23" t="s">
        <v>438</v>
      </c>
    </row>
    <row r="148" spans="1:10" ht="14" customHeight="1">
      <c r="A148" s="31" t="s">
        <v>189</v>
      </c>
      <c r="B148" s="23" t="s">
        <v>211</v>
      </c>
      <c r="C148" s="23" t="s">
        <v>225</v>
      </c>
      <c r="D148" s="24">
        <v>1</v>
      </c>
      <c r="E148" s="24"/>
      <c r="F148" s="24"/>
      <c r="G148" s="24" t="s">
        <v>35</v>
      </c>
      <c r="H148" s="23"/>
      <c r="I148" s="25"/>
      <c r="J148" s="23" t="s">
        <v>438</v>
      </c>
    </row>
    <row r="149" spans="1:10" ht="14" customHeight="1">
      <c r="A149" s="31" t="s">
        <v>189</v>
      </c>
      <c r="B149" s="23" t="s">
        <v>211</v>
      </c>
      <c r="C149" s="23" t="s">
        <v>226</v>
      </c>
      <c r="D149" s="24">
        <v>1</v>
      </c>
      <c r="E149" s="24"/>
      <c r="F149" s="24"/>
      <c r="G149" s="24" t="s">
        <v>13</v>
      </c>
      <c r="H149" s="23"/>
      <c r="I149" s="25"/>
      <c r="J149" s="23" t="s">
        <v>438</v>
      </c>
    </row>
    <row r="150" spans="1:10" ht="14" hidden="1" customHeight="1">
      <c r="A150" s="31" t="s">
        <v>189</v>
      </c>
      <c r="B150" s="23" t="s">
        <v>211</v>
      </c>
      <c r="C150" s="23" t="s">
        <v>227</v>
      </c>
      <c r="D150" s="24">
        <v>1</v>
      </c>
      <c r="E150" s="24"/>
      <c r="F150" s="24"/>
      <c r="G150" s="24" t="s">
        <v>35</v>
      </c>
      <c r="H150" s="23"/>
      <c r="I150" s="25"/>
      <c r="J150" s="23" t="s">
        <v>434</v>
      </c>
    </row>
    <row r="151" spans="1:10" ht="14" customHeight="1">
      <c r="A151" s="31" t="s">
        <v>189</v>
      </c>
      <c r="B151" s="23" t="s">
        <v>211</v>
      </c>
      <c r="C151" s="23" t="s">
        <v>228</v>
      </c>
      <c r="D151" s="24">
        <v>1</v>
      </c>
      <c r="E151" s="24"/>
      <c r="F151" s="24"/>
      <c r="G151" s="24" t="s">
        <v>35</v>
      </c>
      <c r="H151" s="23"/>
      <c r="I151" s="25"/>
      <c r="J151" s="23" t="s">
        <v>438</v>
      </c>
    </row>
    <row r="152" spans="1:10" ht="14" hidden="1" customHeight="1">
      <c r="A152" s="31" t="s">
        <v>189</v>
      </c>
      <c r="B152" s="23" t="s">
        <v>211</v>
      </c>
      <c r="C152" s="23" t="s">
        <v>229</v>
      </c>
      <c r="D152" s="24">
        <v>1</v>
      </c>
      <c r="E152" s="24"/>
      <c r="F152" s="24"/>
      <c r="G152" s="24" t="s">
        <v>24</v>
      </c>
      <c r="H152" s="23"/>
      <c r="I152" s="25"/>
      <c r="J152" s="23" t="s">
        <v>434</v>
      </c>
    </row>
    <row r="153" spans="1:10" ht="14" hidden="1" customHeight="1">
      <c r="A153" s="31" t="s">
        <v>189</v>
      </c>
      <c r="B153" s="23" t="s">
        <v>211</v>
      </c>
      <c r="C153" s="23" t="s">
        <v>230</v>
      </c>
      <c r="D153" s="24">
        <v>1</v>
      </c>
      <c r="E153" s="24"/>
      <c r="F153" s="24"/>
      <c r="G153" s="24" t="s">
        <v>24</v>
      </c>
      <c r="H153" s="23"/>
      <c r="I153" s="25"/>
      <c r="J153" s="23" t="s">
        <v>434</v>
      </c>
    </row>
    <row r="154" spans="1:10" ht="14" hidden="1" customHeight="1">
      <c r="A154" s="31" t="s">
        <v>189</v>
      </c>
      <c r="B154" s="23" t="s">
        <v>211</v>
      </c>
      <c r="C154" s="23" t="s">
        <v>231</v>
      </c>
      <c r="D154" s="24">
        <v>1</v>
      </c>
      <c r="E154" s="24"/>
      <c r="F154" s="24"/>
      <c r="G154" s="24" t="s">
        <v>24</v>
      </c>
      <c r="H154" s="23"/>
      <c r="I154" s="25"/>
      <c r="J154" s="23" t="s">
        <v>434</v>
      </c>
    </row>
    <row r="155" spans="1:10" ht="14" customHeight="1">
      <c r="A155" s="31" t="s">
        <v>189</v>
      </c>
      <c r="B155" s="23" t="s">
        <v>232</v>
      </c>
      <c r="C155" s="23" t="s">
        <v>233</v>
      </c>
      <c r="D155" s="24">
        <v>2</v>
      </c>
      <c r="E155" s="24"/>
      <c r="F155" s="24"/>
      <c r="G155" s="24" t="s">
        <v>13</v>
      </c>
      <c r="H155" s="23"/>
      <c r="I155" s="25"/>
      <c r="J155" s="23" t="s">
        <v>438</v>
      </c>
    </row>
    <row r="156" spans="1:10" ht="14" customHeight="1">
      <c r="A156" s="31" t="s">
        <v>189</v>
      </c>
      <c r="B156" s="23" t="s">
        <v>232</v>
      </c>
      <c r="C156" s="23" t="s">
        <v>234</v>
      </c>
      <c r="D156" s="24">
        <v>3</v>
      </c>
      <c r="E156" s="24"/>
      <c r="F156" s="24"/>
      <c r="G156" s="24" t="s">
        <v>13</v>
      </c>
      <c r="H156" s="23"/>
      <c r="I156" s="25"/>
      <c r="J156" s="23" t="s">
        <v>438</v>
      </c>
    </row>
    <row r="157" spans="1:10" ht="14" customHeight="1">
      <c r="A157" s="31" t="s">
        <v>189</v>
      </c>
      <c r="B157" s="23" t="s">
        <v>232</v>
      </c>
      <c r="C157" s="23" t="s">
        <v>235</v>
      </c>
      <c r="D157" s="24">
        <v>1</v>
      </c>
      <c r="E157" s="24"/>
      <c r="F157" s="24"/>
      <c r="G157" s="24" t="s">
        <v>35</v>
      </c>
      <c r="H157" s="23"/>
      <c r="I157" s="25"/>
      <c r="J157" s="23" t="s">
        <v>438</v>
      </c>
    </row>
    <row r="158" spans="1:10" ht="14" customHeight="1">
      <c r="A158" s="31" t="s">
        <v>189</v>
      </c>
      <c r="B158" s="23" t="s">
        <v>232</v>
      </c>
      <c r="C158" s="23" t="s">
        <v>236</v>
      </c>
      <c r="D158" s="24">
        <v>1</v>
      </c>
      <c r="E158" s="24"/>
      <c r="F158" s="24"/>
      <c r="G158" s="24" t="s">
        <v>35</v>
      </c>
      <c r="H158" s="23"/>
      <c r="I158" s="25"/>
      <c r="J158" s="23" t="s">
        <v>438</v>
      </c>
    </row>
    <row r="159" spans="1:10" ht="14" customHeight="1">
      <c r="A159" s="31" t="s">
        <v>189</v>
      </c>
      <c r="B159" s="23" t="s">
        <v>232</v>
      </c>
      <c r="C159" s="23" t="s">
        <v>237</v>
      </c>
      <c r="D159" s="24">
        <v>1</v>
      </c>
      <c r="E159" s="24"/>
      <c r="F159" s="24"/>
      <c r="G159" s="24" t="s">
        <v>13</v>
      </c>
      <c r="H159" s="23"/>
      <c r="I159" s="25"/>
      <c r="J159" s="23" t="s">
        <v>438</v>
      </c>
    </row>
    <row r="160" spans="1:10" ht="14" customHeight="1">
      <c r="A160" s="31" t="s">
        <v>189</v>
      </c>
      <c r="B160" s="23" t="s">
        <v>232</v>
      </c>
      <c r="C160" s="23" t="s">
        <v>238</v>
      </c>
      <c r="D160" s="24">
        <v>1</v>
      </c>
      <c r="E160" s="24"/>
      <c r="F160" s="24"/>
      <c r="G160" s="24" t="s">
        <v>13</v>
      </c>
      <c r="H160" s="23"/>
      <c r="I160" s="25"/>
      <c r="J160" s="23" t="s">
        <v>438</v>
      </c>
    </row>
    <row r="161" spans="1:10" ht="14" customHeight="1">
      <c r="A161" s="31" t="s">
        <v>189</v>
      </c>
      <c r="B161" s="23" t="s">
        <v>232</v>
      </c>
      <c r="C161" s="23" t="s">
        <v>239</v>
      </c>
      <c r="D161" s="24">
        <v>1</v>
      </c>
      <c r="E161" s="24"/>
      <c r="F161" s="24"/>
      <c r="G161" s="24" t="s">
        <v>35</v>
      </c>
      <c r="H161" s="23"/>
      <c r="I161" s="25"/>
      <c r="J161" s="23" t="s">
        <v>438</v>
      </c>
    </row>
    <row r="162" spans="1:10" ht="14" hidden="1" customHeight="1">
      <c r="A162" s="31" t="s">
        <v>189</v>
      </c>
      <c r="B162" s="23" t="s">
        <v>232</v>
      </c>
      <c r="C162" s="23" t="s">
        <v>240</v>
      </c>
      <c r="D162" s="24">
        <v>1</v>
      </c>
      <c r="E162" s="24"/>
      <c r="F162" s="24"/>
      <c r="G162" s="24" t="s">
        <v>24</v>
      </c>
      <c r="H162" s="23"/>
      <c r="I162" s="25"/>
      <c r="J162" s="23" t="s">
        <v>434</v>
      </c>
    </row>
    <row r="163" spans="1:10" ht="14" hidden="1" customHeight="1">
      <c r="A163" s="31" t="s">
        <v>189</v>
      </c>
      <c r="B163" s="23" t="s">
        <v>232</v>
      </c>
      <c r="C163" s="23" t="s">
        <v>241</v>
      </c>
      <c r="D163" s="24">
        <v>1</v>
      </c>
      <c r="E163" s="24"/>
      <c r="F163" s="24"/>
      <c r="G163" s="24" t="s">
        <v>24</v>
      </c>
      <c r="H163" s="23"/>
      <c r="I163" s="25"/>
      <c r="J163" s="23" t="s">
        <v>434</v>
      </c>
    </row>
    <row r="164" spans="1:10" ht="14" hidden="1" customHeight="1">
      <c r="A164" s="31" t="s">
        <v>189</v>
      </c>
      <c r="B164" s="23" t="s">
        <v>232</v>
      </c>
      <c r="C164" s="23" t="s">
        <v>242</v>
      </c>
      <c r="D164" s="24">
        <v>1</v>
      </c>
      <c r="E164" s="24"/>
      <c r="F164" s="24"/>
      <c r="G164" s="24" t="s">
        <v>24</v>
      </c>
      <c r="H164" s="23"/>
      <c r="I164" s="25"/>
      <c r="J164" s="23" t="s">
        <v>434</v>
      </c>
    </row>
    <row r="165" spans="1:10" ht="14" hidden="1" customHeight="1">
      <c r="A165" s="31" t="s">
        <v>189</v>
      </c>
      <c r="B165" s="23" t="s">
        <v>232</v>
      </c>
      <c r="C165" s="23" t="s">
        <v>243</v>
      </c>
      <c r="D165" s="24">
        <v>1</v>
      </c>
      <c r="E165" s="24"/>
      <c r="F165" s="24"/>
      <c r="G165" s="24" t="s">
        <v>24</v>
      </c>
      <c r="H165" s="23"/>
      <c r="I165" s="25"/>
      <c r="J165" s="23" t="s">
        <v>434</v>
      </c>
    </row>
    <row r="166" spans="1:10" ht="14" customHeight="1">
      <c r="A166" s="31" t="s">
        <v>189</v>
      </c>
      <c r="B166" s="23" t="s">
        <v>244</v>
      </c>
      <c r="C166" s="23" t="s">
        <v>245</v>
      </c>
      <c r="D166" s="24">
        <v>4</v>
      </c>
      <c r="E166" s="24"/>
      <c r="F166" s="24"/>
      <c r="G166" s="24" t="s">
        <v>13</v>
      </c>
      <c r="H166" s="23"/>
      <c r="I166" s="25"/>
      <c r="J166" s="23" t="s">
        <v>438</v>
      </c>
    </row>
    <row r="167" spans="1:10" ht="14" customHeight="1">
      <c r="A167" s="31" t="s">
        <v>189</v>
      </c>
      <c r="B167" s="23" t="s">
        <v>244</v>
      </c>
      <c r="C167" s="23" t="s">
        <v>246</v>
      </c>
      <c r="D167" s="24">
        <v>4</v>
      </c>
      <c r="E167" s="24"/>
      <c r="F167" s="24"/>
      <c r="G167" s="24" t="s">
        <v>35</v>
      </c>
      <c r="H167" s="23"/>
      <c r="I167" s="25"/>
      <c r="J167" s="23" t="s">
        <v>438</v>
      </c>
    </row>
    <row r="168" spans="1:10" ht="14" customHeight="1">
      <c r="A168" s="31" t="s">
        <v>189</v>
      </c>
      <c r="B168" s="23" t="s">
        <v>244</v>
      </c>
      <c r="C168" s="23" t="s">
        <v>247</v>
      </c>
      <c r="D168" s="24">
        <v>4</v>
      </c>
      <c r="E168" s="24"/>
      <c r="F168" s="24"/>
      <c r="G168" s="24" t="s">
        <v>13</v>
      </c>
      <c r="H168" s="23"/>
      <c r="I168" s="25"/>
      <c r="J168" s="23" t="s">
        <v>438</v>
      </c>
    </row>
    <row r="169" spans="1:10" ht="14" customHeight="1">
      <c r="A169" s="31" t="s">
        <v>189</v>
      </c>
      <c r="B169" s="23" t="s">
        <v>244</v>
      </c>
      <c r="C169" s="23" t="s">
        <v>248</v>
      </c>
      <c r="D169" s="24">
        <v>4</v>
      </c>
      <c r="E169" s="24"/>
      <c r="F169" s="24"/>
      <c r="G169" s="24" t="s">
        <v>13</v>
      </c>
      <c r="H169" s="23"/>
      <c r="I169" s="25"/>
      <c r="J169" s="23" t="s">
        <v>438</v>
      </c>
    </row>
    <row r="170" spans="1:10" ht="14" customHeight="1">
      <c r="A170" s="31" t="s">
        <v>189</v>
      </c>
      <c r="B170" s="23" t="s">
        <v>244</v>
      </c>
      <c r="C170" s="23" t="s">
        <v>249</v>
      </c>
      <c r="D170" s="24">
        <v>2</v>
      </c>
      <c r="E170" s="24"/>
      <c r="F170" s="24"/>
      <c r="G170" s="24" t="s">
        <v>35</v>
      </c>
      <c r="H170" s="23"/>
      <c r="I170" s="25"/>
      <c r="J170" s="23" t="s">
        <v>438</v>
      </c>
    </row>
    <row r="171" spans="1:10" ht="14" customHeight="1">
      <c r="A171" s="31" t="s">
        <v>189</v>
      </c>
      <c r="B171" s="23" t="s">
        <v>244</v>
      </c>
      <c r="C171" s="23" t="s">
        <v>250</v>
      </c>
      <c r="D171" s="24">
        <v>4</v>
      </c>
      <c r="E171" s="24"/>
      <c r="F171" s="24"/>
      <c r="G171" s="24" t="s">
        <v>13</v>
      </c>
      <c r="H171" s="23"/>
      <c r="I171" s="25"/>
      <c r="J171" s="23" t="s">
        <v>438</v>
      </c>
    </row>
    <row r="172" spans="1:10" ht="14" customHeight="1">
      <c r="A172" s="31" t="s">
        <v>189</v>
      </c>
      <c r="B172" s="23" t="s">
        <v>244</v>
      </c>
      <c r="C172" s="23" t="s">
        <v>251</v>
      </c>
      <c r="D172" s="24">
        <v>4</v>
      </c>
      <c r="E172" s="24"/>
      <c r="F172" s="24"/>
      <c r="G172" s="24" t="s">
        <v>13</v>
      </c>
      <c r="H172" s="23"/>
      <c r="I172" s="25"/>
      <c r="J172" s="23" t="s">
        <v>438</v>
      </c>
    </row>
    <row r="173" spans="1:10" ht="14" customHeight="1">
      <c r="A173" s="31" t="s">
        <v>189</v>
      </c>
      <c r="B173" s="23" t="s">
        <v>244</v>
      </c>
      <c r="C173" s="23" t="s">
        <v>252</v>
      </c>
      <c r="D173" s="24">
        <v>4</v>
      </c>
      <c r="E173" s="24"/>
      <c r="F173" s="24"/>
      <c r="G173" s="24" t="s">
        <v>13</v>
      </c>
      <c r="H173" s="23"/>
      <c r="I173" s="25"/>
      <c r="J173" s="23" t="s">
        <v>438</v>
      </c>
    </row>
    <row r="174" spans="1:10" ht="14" customHeight="1">
      <c r="A174" s="31" t="s">
        <v>189</v>
      </c>
      <c r="B174" s="23" t="s">
        <v>244</v>
      </c>
      <c r="C174" s="23" t="s">
        <v>253</v>
      </c>
      <c r="D174" s="24">
        <v>2</v>
      </c>
      <c r="E174" s="24"/>
      <c r="F174" s="24"/>
      <c r="G174" s="24" t="s">
        <v>24</v>
      </c>
      <c r="H174" s="23"/>
      <c r="I174" s="25"/>
      <c r="J174" s="23" t="s">
        <v>438</v>
      </c>
    </row>
    <row r="175" spans="1:10" ht="14" customHeight="1">
      <c r="A175" s="31" t="s">
        <v>189</v>
      </c>
      <c r="B175" s="23" t="s">
        <v>244</v>
      </c>
      <c r="C175" s="23" t="s">
        <v>254</v>
      </c>
      <c r="D175" s="24">
        <v>1</v>
      </c>
      <c r="E175" s="24"/>
      <c r="F175" s="24"/>
      <c r="G175" s="24" t="s">
        <v>35</v>
      </c>
      <c r="H175" s="23"/>
      <c r="I175" s="25"/>
      <c r="J175" s="23" t="s">
        <v>438</v>
      </c>
    </row>
    <row r="176" spans="1:10" ht="14" hidden="1" customHeight="1">
      <c r="A176" s="31" t="s">
        <v>189</v>
      </c>
      <c r="B176" s="23" t="s">
        <v>244</v>
      </c>
      <c r="C176" s="23" t="s">
        <v>255</v>
      </c>
      <c r="D176" s="24">
        <v>1</v>
      </c>
      <c r="E176" s="24"/>
      <c r="F176" s="24"/>
      <c r="G176" s="24" t="s">
        <v>24</v>
      </c>
      <c r="H176" s="23"/>
      <c r="I176" s="25"/>
      <c r="J176" s="23" t="s">
        <v>434</v>
      </c>
    </row>
    <row r="177" spans="1:10" ht="14" customHeight="1">
      <c r="A177" s="31" t="s">
        <v>189</v>
      </c>
      <c r="B177" s="23" t="s">
        <v>244</v>
      </c>
      <c r="C177" s="23" t="s">
        <v>256</v>
      </c>
      <c r="D177" s="24">
        <v>10</v>
      </c>
      <c r="E177" s="24"/>
      <c r="F177" s="24"/>
      <c r="G177" s="24" t="s">
        <v>13</v>
      </c>
      <c r="H177" s="23" t="s">
        <v>257</v>
      </c>
      <c r="I177" s="25"/>
      <c r="J177" s="23" t="s">
        <v>438</v>
      </c>
    </row>
    <row r="178" spans="1:10" ht="14" hidden="1" customHeight="1">
      <c r="A178" s="31" t="s">
        <v>189</v>
      </c>
      <c r="B178" s="23" t="s">
        <v>244</v>
      </c>
      <c r="C178" s="23" t="s">
        <v>258</v>
      </c>
      <c r="D178" s="24">
        <v>1</v>
      </c>
      <c r="E178" s="24"/>
      <c r="F178" s="24"/>
      <c r="G178" s="24" t="s">
        <v>13</v>
      </c>
      <c r="H178" s="23"/>
      <c r="I178" s="25"/>
      <c r="J178" s="23" t="s">
        <v>434</v>
      </c>
    </row>
    <row r="179" spans="1:10" ht="14" hidden="1" customHeight="1">
      <c r="A179" s="31" t="s">
        <v>189</v>
      </c>
      <c r="B179" s="23" t="s">
        <v>244</v>
      </c>
      <c r="C179" s="23" t="s">
        <v>259</v>
      </c>
      <c r="D179" s="24">
        <v>1</v>
      </c>
      <c r="E179" s="24"/>
      <c r="F179" s="24"/>
      <c r="G179" s="24" t="s">
        <v>35</v>
      </c>
      <c r="H179" s="23"/>
      <c r="I179" s="25"/>
      <c r="J179" s="23" t="s">
        <v>434</v>
      </c>
    </row>
    <row r="180" spans="1:10" ht="14" customHeight="1">
      <c r="A180" s="31" t="s">
        <v>189</v>
      </c>
      <c r="B180" s="23" t="s">
        <v>260</v>
      </c>
      <c r="C180" s="23" t="s">
        <v>261</v>
      </c>
      <c r="D180" s="24">
        <v>1</v>
      </c>
      <c r="E180" s="24"/>
      <c r="F180" s="24"/>
      <c r="G180" s="24" t="s">
        <v>24</v>
      </c>
      <c r="H180" s="23"/>
      <c r="I180" s="25"/>
      <c r="J180" s="23" t="s">
        <v>438</v>
      </c>
    </row>
    <row r="181" spans="1:10" ht="14" hidden="1" customHeight="1">
      <c r="A181" s="31" t="s">
        <v>189</v>
      </c>
      <c r="B181" s="23" t="s">
        <v>260</v>
      </c>
      <c r="C181" s="23" t="s">
        <v>262</v>
      </c>
      <c r="D181" s="24">
        <v>1</v>
      </c>
      <c r="E181" s="24"/>
      <c r="F181" s="24"/>
      <c r="G181" s="24" t="s">
        <v>24</v>
      </c>
      <c r="H181" s="23"/>
      <c r="I181" s="25"/>
      <c r="J181" s="23" t="s">
        <v>434</v>
      </c>
    </row>
    <row r="182" spans="1:10" ht="14" customHeight="1">
      <c r="A182" s="31" t="s">
        <v>189</v>
      </c>
      <c r="B182" s="23" t="s">
        <v>260</v>
      </c>
      <c r="C182" s="23" t="s">
        <v>263</v>
      </c>
      <c r="D182" s="24">
        <v>1</v>
      </c>
      <c r="E182" s="24"/>
      <c r="F182" s="24"/>
      <c r="G182" s="24" t="s">
        <v>35</v>
      </c>
      <c r="H182" s="23"/>
      <c r="I182" s="25"/>
      <c r="J182" s="23" t="s">
        <v>438</v>
      </c>
    </row>
    <row r="183" spans="1:10" ht="14" hidden="1" customHeight="1">
      <c r="A183" s="31" t="s">
        <v>189</v>
      </c>
      <c r="B183" s="23" t="s">
        <v>260</v>
      </c>
      <c r="C183" s="23" t="s">
        <v>264</v>
      </c>
      <c r="D183" s="24">
        <v>1</v>
      </c>
      <c r="E183" s="24"/>
      <c r="F183" s="24"/>
      <c r="G183" s="24" t="s">
        <v>24</v>
      </c>
      <c r="H183" s="23"/>
      <c r="I183" s="25"/>
      <c r="J183" s="23" t="s">
        <v>434</v>
      </c>
    </row>
    <row r="184" spans="1:10" ht="14" hidden="1" customHeight="1">
      <c r="A184" s="31" t="s">
        <v>189</v>
      </c>
      <c r="B184" s="23" t="s">
        <v>260</v>
      </c>
      <c r="C184" s="23" t="s">
        <v>265</v>
      </c>
      <c r="D184" s="24">
        <v>1</v>
      </c>
      <c r="E184" s="24"/>
      <c r="F184" s="24"/>
      <c r="G184" s="24" t="s">
        <v>24</v>
      </c>
      <c r="H184" s="23"/>
      <c r="I184" s="25"/>
      <c r="J184" s="23" t="s">
        <v>434</v>
      </c>
    </row>
    <row r="185" spans="1:10" ht="14" hidden="1" customHeight="1">
      <c r="A185" s="31" t="s">
        <v>189</v>
      </c>
      <c r="B185" s="23" t="s">
        <v>260</v>
      </c>
      <c r="C185" s="23" t="s">
        <v>266</v>
      </c>
      <c r="D185" s="24">
        <v>1</v>
      </c>
      <c r="E185" s="24"/>
      <c r="F185" s="24"/>
      <c r="G185" s="24" t="s">
        <v>24</v>
      </c>
      <c r="H185" s="23" t="s">
        <v>267</v>
      </c>
      <c r="I185" s="25"/>
      <c r="J185" s="23" t="s">
        <v>434</v>
      </c>
    </row>
    <row r="186" spans="1:10" ht="14" customHeight="1">
      <c r="A186" s="31" t="s">
        <v>189</v>
      </c>
      <c r="B186" s="23" t="s">
        <v>268</v>
      </c>
      <c r="C186" s="23" t="s">
        <v>269</v>
      </c>
      <c r="D186" s="24">
        <v>1</v>
      </c>
      <c r="E186" s="24"/>
      <c r="F186" s="24"/>
      <c r="G186" s="24" t="s">
        <v>35</v>
      </c>
      <c r="H186" s="23"/>
      <c r="I186" s="25"/>
      <c r="J186" s="23" t="s">
        <v>438</v>
      </c>
    </row>
    <row r="187" spans="1:10" ht="14" customHeight="1">
      <c r="A187" s="31" t="s">
        <v>189</v>
      </c>
      <c r="B187" s="23" t="s">
        <v>268</v>
      </c>
      <c r="C187" s="23" t="s">
        <v>270</v>
      </c>
      <c r="D187" s="24">
        <v>1</v>
      </c>
      <c r="E187" s="24"/>
      <c r="F187" s="24"/>
      <c r="G187" s="24" t="s">
        <v>35</v>
      </c>
      <c r="H187" s="23"/>
      <c r="I187" s="25"/>
      <c r="J187" s="23" t="s">
        <v>438</v>
      </c>
    </row>
    <row r="188" spans="1:10" ht="14" hidden="1" customHeight="1">
      <c r="A188" s="31" t="s">
        <v>189</v>
      </c>
      <c r="B188" s="23" t="s">
        <v>268</v>
      </c>
      <c r="C188" s="23" t="s">
        <v>271</v>
      </c>
      <c r="D188" s="24">
        <v>1</v>
      </c>
      <c r="E188" s="24"/>
      <c r="F188" s="24"/>
      <c r="G188" s="24" t="s">
        <v>24</v>
      </c>
      <c r="H188" s="23"/>
      <c r="I188" s="25"/>
      <c r="J188" s="23" t="s">
        <v>434</v>
      </c>
    </row>
    <row r="189" spans="1:10" ht="14" customHeight="1">
      <c r="A189" s="31" t="s">
        <v>189</v>
      </c>
      <c r="B189" s="23" t="s">
        <v>268</v>
      </c>
      <c r="C189" s="23" t="s">
        <v>272</v>
      </c>
      <c r="D189" s="24">
        <v>1</v>
      </c>
      <c r="E189" s="24"/>
      <c r="F189" s="24"/>
      <c r="G189" s="24" t="s">
        <v>13</v>
      </c>
      <c r="H189" s="23" t="s">
        <v>273</v>
      </c>
      <c r="I189" s="25"/>
      <c r="J189" s="23" t="s">
        <v>438</v>
      </c>
    </row>
    <row r="190" spans="1:10" ht="14" hidden="1" customHeight="1">
      <c r="A190" s="31" t="s">
        <v>189</v>
      </c>
      <c r="B190" s="23" t="s">
        <v>268</v>
      </c>
      <c r="C190" s="23" t="s">
        <v>274</v>
      </c>
      <c r="D190" s="24">
        <v>4</v>
      </c>
      <c r="E190" s="24"/>
      <c r="F190" s="24"/>
      <c r="G190" s="24" t="s">
        <v>35</v>
      </c>
      <c r="H190" s="23"/>
      <c r="I190" s="25"/>
      <c r="J190" s="23" t="s">
        <v>434</v>
      </c>
    </row>
    <row r="191" spans="1:10" ht="14" customHeight="1">
      <c r="A191" s="31" t="s">
        <v>189</v>
      </c>
      <c r="B191" s="23" t="s">
        <v>268</v>
      </c>
      <c r="C191" s="23" t="s">
        <v>275</v>
      </c>
      <c r="D191" s="24">
        <v>1</v>
      </c>
      <c r="E191" s="24"/>
      <c r="F191" s="24"/>
      <c r="G191" s="24" t="s">
        <v>24</v>
      </c>
      <c r="H191" s="23"/>
      <c r="I191" s="25"/>
      <c r="J191" s="23" t="s">
        <v>438</v>
      </c>
    </row>
    <row r="192" spans="1:10" ht="14" hidden="1" customHeight="1">
      <c r="A192" s="31" t="s">
        <v>189</v>
      </c>
      <c r="B192" s="23" t="s">
        <v>268</v>
      </c>
      <c r="C192" s="23" t="s">
        <v>276</v>
      </c>
      <c r="D192" s="24">
        <v>1</v>
      </c>
      <c r="E192" s="24"/>
      <c r="F192" s="24"/>
      <c r="G192" s="24" t="s">
        <v>24</v>
      </c>
      <c r="H192" s="23"/>
      <c r="I192" s="25"/>
      <c r="J192" s="23" t="s">
        <v>434</v>
      </c>
    </row>
    <row r="193" spans="1:10" ht="14" hidden="1" customHeight="1">
      <c r="A193" s="31" t="s">
        <v>189</v>
      </c>
      <c r="B193" s="23" t="s">
        <v>268</v>
      </c>
      <c r="C193" s="23" t="s">
        <v>277</v>
      </c>
      <c r="D193" s="24">
        <v>4</v>
      </c>
      <c r="E193" s="24"/>
      <c r="F193" s="24"/>
      <c r="G193" s="24" t="s">
        <v>24</v>
      </c>
      <c r="H193" s="23"/>
      <c r="I193" s="25"/>
      <c r="J193" s="23" t="s">
        <v>434</v>
      </c>
    </row>
    <row r="194" spans="1:10" ht="14" customHeight="1">
      <c r="A194" s="31" t="s">
        <v>189</v>
      </c>
      <c r="B194" s="23" t="s">
        <v>28</v>
      </c>
      <c r="C194" s="23" t="s">
        <v>278</v>
      </c>
      <c r="D194" s="24">
        <v>1</v>
      </c>
      <c r="E194" s="24"/>
      <c r="F194" s="24"/>
      <c r="G194" s="24" t="s">
        <v>13</v>
      </c>
      <c r="H194" s="23"/>
      <c r="I194" s="25"/>
      <c r="J194" s="23" t="s">
        <v>438</v>
      </c>
    </row>
    <row r="195" spans="1:10" ht="14" hidden="1" customHeight="1">
      <c r="A195" s="31" t="s">
        <v>189</v>
      </c>
      <c r="B195" s="23" t="s">
        <v>28</v>
      </c>
      <c r="C195" s="23" t="s">
        <v>279</v>
      </c>
      <c r="D195" s="24">
        <v>1</v>
      </c>
      <c r="E195" s="24"/>
      <c r="F195" s="24"/>
      <c r="G195" s="24" t="s">
        <v>35</v>
      </c>
      <c r="H195" s="23"/>
      <c r="I195" s="25"/>
      <c r="J195" s="23" t="s">
        <v>434</v>
      </c>
    </row>
    <row r="196" spans="1:10" ht="14" customHeight="1">
      <c r="A196" s="31" t="s">
        <v>189</v>
      </c>
      <c r="B196" s="23" t="s">
        <v>28</v>
      </c>
      <c r="C196" s="23" t="s">
        <v>280</v>
      </c>
      <c r="D196" s="24">
        <v>1</v>
      </c>
      <c r="E196" s="24"/>
      <c r="F196" s="24"/>
      <c r="G196" s="24" t="s">
        <v>13</v>
      </c>
      <c r="H196" s="23"/>
      <c r="I196" s="25"/>
      <c r="J196" s="23" t="s">
        <v>438</v>
      </c>
    </row>
    <row r="197" spans="1:10" ht="14" customHeight="1">
      <c r="A197" s="31" t="s">
        <v>189</v>
      </c>
      <c r="B197" s="23" t="s">
        <v>28</v>
      </c>
      <c r="C197" s="23" t="s">
        <v>281</v>
      </c>
      <c r="D197" s="24">
        <v>1</v>
      </c>
      <c r="E197" s="24"/>
      <c r="F197" s="24"/>
      <c r="G197" s="24" t="s">
        <v>109</v>
      </c>
      <c r="H197" s="23" t="s">
        <v>282</v>
      </c>
      <c r="I197" s="25"/>
      <c r="J197" s="23" t="s">
        <v>438</v>
      </c>
    </row>
    <row r="198" spans="1:10" ht="14" hidden="1" customHeight="1">
      <c r="A198" s="31" t="s">
        <v>189</v>
      </c>
      <c r="B198" s="23" t="s">
        <v>28</v>
      </c>
      <c r="C198" s="23" t="s">
        <v>283</v>
      </c>
      <c r="D198" s="24">
        <v>1</v>
      </c>
      <c r="E198" s="24"/>
      <c r="F198" s="24"/>
      <c r="G198" s="24" t="s">
        <v>13</v>
      </c>
      <c r="H198" s="23"/>
      <c r="I198" s="25"/>
      <c r="J198" s="23" t="s">
        <v>434</v>
      </c>
    </row>
    <row r="199" spans="1:10" ht="14" hidden="1" customHeight="1">
      <c r="A199" s="31" t="s">
        <v>189</v>
      </c>
      <c r="B199" s="23" t="s">
        <v>28</v>
      </c>
      <c r="C199" s="23" t="s">
        <v>284</v>
      </c>
      <c r="D199" s="24">
        <v>1</v>
      </c>
      <c r="E199" s="24"/>
      <c r="F199" s="24"/>
      <c r="G199" s="24" t="s">
        <v>35</v>
      </c>
      <c r="H199" s="23"/>
      <c r="I199" s="25"/>
      <c r="J199" s="23" t="s">
        <v>434</v>
      </c>
    </row>
    <row r="200" spans="1:10" ht="14" customHeight="1">
      <c r="A200" s="31" t="s">
        <v>189</v>
      </c>
      <c r="B200" s="23" t="s">
        <v>28</v>
      </c>
      <c r="C200" s="23" t="s">
        <v>285</v>
      </c>
      <c r="D200" s="24">
        <v>3</v>
      </c>
      <c r="E200" s="24"/>
      <c r="F200" s="24"/>
      <c r="G200" s="24" t="s">
        <v>13</v>
      </c>
      <c r="H200" s="23"/>
      <c r="I200" s="25"/>
      <c r="J200" s="23" t="s">
        <v>438</v>
      </c>
    </row>
    <row r="201" spans="1:10" ht="14" customHeight="1">
      <c r="A201" s="31" t="s">
        <v>189</v>
      </c>
      <c r="B201" s="23" t="s">
        <v>28</v>
      </c>
      <c r="C201" s="23" t="s">
        <v>286</v>
      </c>
      <c r="D201" s="24">
        <v>4</v>
      </c>
      <c r="E201" s="24"/>
      <c r="F201" s="24"/>
      <c r="G201" s="24" t="s">
        <v>13</v>
      </c>
      <c r="H201" s="23"/>
      <c r="I201" s="25"/>
      <c r="J201" s="23" t="s">
        <v>438</v>
      </c>
    </row>
    <row r="202" spans="1:10" ht="14" customHeight="1">
      <c r="A202" s="31" t="s">
        <v>189</v>
      </c>
      <c r="B202" s="23" t="s">
        <v>28</v>
      </c>
      <c r="C202" s="23" t="s">
        <v>287</v>
      </c>
      <c r="D202" s="24">
        <v>3</v>
      </c>
      <c r="E202" s="24"/>
      <c r="F202" s="24"/>
      <c r="G202" s="24" t="s">
        <v>35</v>
      </c>
      <c r="H202" s="23"/>
      <c r="I202" s="25"/>
      <c r="J202" s="23" t="s">
        <v>438</v>
      </c>
    </row>
    <row r="203" spans="1:10" ht="14" customHeight="1">
      <c r="A203" s="31" t="s">
        <v>189</v>
      </c>
      <c r="B203" s="23" t="s">
        <v>28</v>
      </c>
      <c r="C203" s="23" t="s">
        <v>288</v>
      </c>
      <c r="D203" s="24">
        <v>1</v>
      </c>
      <c r="E203" s="24"/>
      <c r="F203" s="24"/>
      <c r="G203" s="24" t="s">
        <v>35</v>
      </c>
      <c r="H203" s="23"/>
      <c r="I203" s="25"/>
      <c r="J203" s="23" t="s">
        <v>438</v>
      </c>
    </row>
    <row r="204" spans="1:10" ht="14" customHeight="1">
      <c r="A204" s="31" t="s">
        <v>189</v>
      </c>
      <c r="B204" s="23" t="s">
        <v>28</v>
      </c>
      <c r="C204" s="23" t="s">
        <v>289</v>
      </c>
      <c r="D204" s="24">
        <v>1</v>
      </c>
      <c r="E204" s="24"/>
      <c r="F204" s="24"/>
      <c r="G204" s="24" t="s">
        <v>35</v>
      </c>
      <c r="H204" s="23"/>
      <c r="I204" s="25"/>
      <c r="J204" s="23" t="s">
        <v>438</v>
      </c>
    </row>
    <row r="205" spans="1:10" ht="14" hidden="1" customHeight="1">
      <c r="A205" s="31" t="s">
        <v>189</v>
      </c>
      <c r="B205" s="23" t="s">
        <v>28</v>
      </c>
      <c r="C205" s="23" t="s">
        <v>290</v>
      </c>
      <c r="D205" s="24">
        <v>1</v>
      </c>
      <c r="E205" s="24"/>
      <c r="F205" s="24"/>
      <c r="G205" s="24" t="s">
        <v>24</v>
      </c>
      <c r="H205" s="23" t="s">
        <v>291</v>
      </c>
      <c r="I205" s="25"/>
      <c r="J205" s="23" t="s">
        <v>434</v>
      </c>
    </row>
    <row r="206" spans="1:10" ht="14" customHeight="1">
      <c r="A206" s="31" t="s">
        <v>189</v>
      </c>
      <c r="B206" s="23" t="s">
        <v>292</v>
      </c>
      <c r="C206" s="23" t="s">
        <v>293</v>
      </c>
      <c r="D206" s="24">
        <v>1</v>
      </c>
      <c r="E206" s="24"/>
      <c r="F206" s="24"/>
      <c r="G206" s="24" t="s">
        <v>13</v>
      </c>
      <c r="H206" s="23"/>
      <c r="I206" s="25"/>
      <c r="J206" s="23" t="s">
        <v>438</v>
      </c>
    </row>
    <row r="207" spans="1:10" ht="14" customHeight="1">
      <c r="A207" s="31" t="s">
        <v>189</v>
      </c>
      <c r="B207" s="23" t="s">
        <v>292</v>
      </c>
      <c r="C207" s="23" t="s">
        <v>294</v>
      </c>
      <c r="D207" s="24">
        <v>1</v>
      </c>
      <c r="E207" s="24"/>
      <c r="F207" s="24"/>
      <c r="G207" s="24" t="s">
        <v>13</v>
      </c>
      <c r="H207" s="23"/>
      <c r="I207" s="25"/>
      <c r="J207" s="23" t="s">
        <v>438</v>
      </c>
    </row>
    <row r="208" spans="1:10" ht="14" customHeight="1">
      <c r="A208" s="31" t="s">
        <v>189</v>
      </c>
      <c r="B208" s="23" t="s">
        <v>292</v>
      </c>
      <c r="C208" s="23" t="s">
        <v>295</v>
      </c>
      <c r="D208" s="24">
        <v>1</v>
      </c>
      <c r="E208" s="24"/>
      <c r="F208" s="24"/>
      <c r="G208" s="24" t="s">
        <v>13</v>
      </c>
      <c r="H208" s="23"/>
      <c r="I208" s="25"/>
      <c r="J208" s="23" t="s">
        <v>438</v>
      </c>
    </row>
    <row r="209" spans="1:10" ht="14" customHeight="1">
      <c r="A209" s="31" t="s">
        <v>189</v>
      </c>
      <c r="B209" s="23" t="s">
        <v>292</v>
      </c>
      <c r="C209" s="23" t="s">
        <v>296</v>
      </c>
      <c r="D209" s="24">
        <v>1</v>
      </c>
      <c r="E209" s="24"/>
      <c r="F209" s="24"/>
      <c r="G209" s="24" t="s">
        <v>35</v>
      </c>
      <c r="H209" s="23" t="s">
        <v>297</v>
      </c>
      <c r="I209" s="25"/>
      <c r="J209" s="23" t="s">
        <v>438</v>
      </c>
    </row>
    <row r="210" spans="1:10" ht="14" customHeight="1">
      <c r="A210" s="31" t="s">
        <v>189</v>
      </c>
      <c r="B210" s="23" t="s">
        <v>292</v>
      </c>
      <c r="C210" s="23" t="s">
        <v>298</v>
      </c>
      <c r="D210" s="24">
        <v>1</v>
      </c>
      <c r="E210" s="24"/>
      <c r="F210" s="24"/>
      <c r="G210" s="24" t="s">
        <v>35</v>
      </c>
      <c r="H210" s="23"/>
      <c r="I210" s="25"/>
      <c r="J210" s="23" t="s">
        <v>438</v>
      </c>
    </row>
    <row r="211" spans="1:10" ht="14" customHeight="1">
      <c r="A211" s="31" t="s">
        <v>189</v>
      </c>
      <c r="B211" s="23" t="s">
        <v>292</v>
      </c>
      <c r="C211" s="23" t="s">
        <v>299</v>
      </c>
      <c r="D211" s="24">
        <v>1</v>
      </c>
      <c r="E211" s="24"/>
      <c r="F211" s="24"/>
      <c r="G211" s="24" t="s">
        <v>109</v>
      </c>
      <c r="H211" s="23" t="s">
        <v>300</v>
      </c>
      <c r="I211" s="25"/>
      <c r="J211" s="23" t="s">
        <v>438</v>
      </c>
    </row>
    <row r="212" spans="1:10" ht="14" customHeight="1">
      <c r="A212" s="30" t="s">
        <v>301</v>
      </c>
      <c r="B212" s="20" t="s">
        <v>302</v>
      </c>
      <c r="C212" s="20" t="s">
        <v>303</v>
      </c>
      <c r="D212" s="21">
        <v>1</v>
      </c>
      <c r="E212" s="21"/>
      <c r="F212" s="21"/>
      <c r="G212" s="21" t="s">
        <v>109</v>
      </c>
      <c r="H212" s="20" t="s">
        <v>304</v>
      </c>
      <c r="I212" s="22"/>
      <c r="J212" s="20" t="s">
        <v>438</v>
      </c>
    </row>
    <row r="213" spans="1:10" ht="14" customHeight="1">
      <c r="A213" s="30" t="s">
        <v>301</v>
      </c>
      <c r="B213" s="20" t="s">
        <v>302</v>
      </c>
      <c r="C213" s="20" t="s">
        <v>305</v>
      </c>
      <c r="D213" s="21">
        <v>1</v>
      </c>
      <c r="E213" s="21"/>
      <c r="F213" s="21"/>
      <c r="G213" s="21" t="s">
        <v>109</v>
      </c>
      <c r="H213" s="20"/>
      <c r="I213" s="22"/>
      <c r="J213" s="20" t="s">
        <v>438</v>
      </c>
    </row>
    <row r="214" spans="1:10" ht="14" customHeight="1">
      <c r="A214" s="30" t="s">
        <v>301</v>
      </c>
      <c r="B214" s="20" t="s">
        <v>302</v>
      </c>
      <c r="C214" s="20" t="s">
        <v>306</v>
      </c>
      <c r="D214" s="21">
        <v>1</v>
      </c>
      <c r="E214" s="21"/>
      <c r="F214" s="21"/>
      <c r="G214" s="21" t="s">
        <v>109</v>
      </c>
      <c r="H214" s="20" t="s">
        <v>221</v>
      </c>
      <c r="I214" s="22"/>
      <c r="J214" s="20" t="s">
        <v>438</v>
      </c>
    </row>
    <row r="215" spans="1:10" ht="14" customHeight="1">
      <c r="A215" s="30" t="s">
        <v>301</v>
      </c>
      <c r="B215" s="20" t="s">
        <v>302</v>
      </c>
      <c r="C215" s="20" t="s">
        <v>307</v>
      </c>
      <c r="D215" s="21">
        <v>1</v>
      </c>
      <c r="E215" s="21"/>
      <c r="F215" s="21"/>
      <c r="G215" s="21" t="s">
        <v>13</v>
      </c>
      <c r="H215" s="20"/>
      <c r="I215" s="22"/>
      <c r="J215" s="20" t="s">
        <v>438</v>
      </c>
    </row>
    <row r="216" spans="1:10" ht="14" customHeight="1">
      <c r="A216" s="30" t="s">
        <v>301</v>
      </c>
      <c r="B216" s="20" t="s">
        <v>302</v>
      </c>
      <c r="C216" s="20" t="s">
        <v>308</v>
      </c>
      <c r="D216" s="21">
        <v>1</v>
      </c>
      <c r="E216" s="21"/>
      <c r="F216" s="21"/>
      <c r="G216" s="21" t="s">
        <v>35</v>
      </c>
      <c r="H216" s="20"/>
      <c r="I216" s="22"/>
      <c r="J216" s="20" t="s">
        <v>438</v>
      </c>
    </row>
    <row r="217" spans="1:10" ht="14" customHeight="1">
      <c r="A217" s="30" t="s">
        <v>301</v>
      </c>
      <c r="B217" s="20" t="s">
        <v>302</v>
      </c>
      <c r="C217" s="20" t="s">
        <v>309</v>
      </c>
      <c r="D217" s="21">
        <v>1</v>
      </c>
      <c r="E217" s="21"/>
      <c r="F217" s="21"/>
      <c r="G217" s="21" t="s">
        <v>35</v>
      </c>
      <c r="H217" s="20"/>
      <c r="I217" s="22"/>
      <c r="J217" s="20" t="s">
        <v>438</v>
      </c>
    </row>
    <row r="218" spans="1:10" ht="14" customHeight="1">
      <c r="A218" s="30" t="s">
        <v>301</v>
      </c>
      <c r="B218" s="20" t="s">
        <v>310</v>
      </c>
      <c r="C218" s="20" t="s">
        <v>311</v>
      </c>
      <c r="D218" s="21">
        <v>4</v>
      </c>
      <c r="E218" s="21"/>
      <c r="F218" s="21"/>
      <c r="G218" s="21" t="s">
        <v>13</v>
      </c>
      <c r="H218" s="20"/>
      <c r="I218" s="22"/>
      <c r="J218" s="20" t="s">
        <v>438</v>
      </c>
    </row>
    <row r="219" spans="1:10" ht="14" customHeight="1">
      <c r="A219" s="30" t="s">
        <v>301</v>
      </c>
      <c r="B219" s="20" t="s">
        <v>310</v>
      </c>
      <c r="C219" s="20" t="s">
        <v>312</v>
      </c>
      <c r="D219" s="21">
        <v>4</v>
      </c>
      <c r="E219" s="21"/>
      <c r="F219" s="21"/>
      <c r="G219" s="21" t="s">
        <v>13</v>
      </c>
      <c r="H219" s="20"/>
      <c r="I219" s="22"/>
      <c r="J219" s="20" t="s">
        <v>438</v>
      </c>
    </row>
    <row r="220" spans="1:10" ht="14" customHeight="1">
      <c r="A220" s="30" t="s">
        <v>301</v>
      </c>
      <c r="B220" s="20" t="s">
        <v>310</v>
      </c>
      <c r="C220" s="20" t="s">
        <v>313</v>
      </c>
      <c r="D220" s="21">
        <v>6</v>
      </c>
      <c r="E220" s="21"/>
      <c r="F220" s="21"/>
      <c r="G220" s="21" t="s">
        <v>13</v>
      </c>
      <c r="H220" s="20"/>
      <c r="I220" s="22"/>
      <c r="J220" s="20" t="s">
        <v>438</v>
      </c>
    </row>
    <row r="221" spans="1:10" ht="14" hidden="1" customHeight="1">
      <c r="A221" s="30" t="s">
        <v>301</v>
      </c>
      <c r="B221" s="20" t="s">
        <v>310</v>
      </c>
      <c r="C221" s="20" t="s">
        <v>314</v>
      </c>
      <c r="D221" s="21">
        <v>2</v>
      </c>
      <c r="E221" s="21"/>
      <c r="F221" s="21"/>
      <c r="G221" s="21" t="s">
        <v>24</v>
      </c>
      <c r="H221" s="20"/>
      <c r="I221" s="22"/>
      <c r="J221" s="20" t="s">
        <v>434</v>
      </c>
    </row>
    <row r="222" spans="1:10" ht="14" customHeight="1">
      <c r="A222" s="30" t="s">
        <v>301</v>
      </c>
      <c r="B222" s="20" t="s">
        <v>315</v>
      </c>
      <c r="C222" s="20" t="s">
        <v>316</v>
      </c>
      <c r="D222" s="21">
        <v>1</v>
      </c>
      <c r="E222" s="21"/>
      <c r="F222" s="21"/>
      <c r="G222" s="21" t="s">
        <v>13</v>
      </c>
      <c r="H222" s="20"/>
      <c r="I222" s="22"/>
      <c r="J222" s="20" t="s">
        <v>438</v>
      </c>
    </row>
    <row r="223" spans="1:10" ht="14" customHeight="1">
      <c r="A223" s="30" t="s">
        <v>301</v>
      </c>
      <c r="B223" s="20" t="s">
        <v>315</v>
      </c>
      <c r="C223" s="20" t="s">
        <v>317</v>
      </c>
      <c r="D223" s="21">
        <v>1</v>
      </c>
      <c r="E223" s="21"/>
      <c r="F223" s="21"/>
      <c r="G223" s="21" t="s">
        <v>13</v>
      </c>
      <c r="H223" s="20"/>
      <c r="I223" s="22"/>
      <c r="J223" s="20" t="s">
        <v>438</v>
      </c>
    </row>
    <row r="224" spans="1:10" ht="14" hidden="1" customHeight="1">
      <c r="A224" s="30" t="s">
        <v>301</v>
      </c>
      <c r="B224" s="20" t="s">
        <v>315</v>
      </c>
      <c r="C224" s="20" t="s">
        <v>318</v>
      </c>
      <c r="D224" s="21">
        <v>1</v>
      </c>
      <c r="E224" s="21"/>
      <c r="F224" s="21"/>
      <c r="G224" s="21" t="s">
        <v>35</v>
      </c>
      <c r="H224" s="20"/>
      <c r="I224" s="22"/>
      <c r="J224" s="20" t="s">
        <v>434</v>
      </c>
    </row>
    <row r="225" spans="1:10" ht="14" customHeight="1">
      <c r="A225" s="30" t="s">
        <v>301</v>
      </c>
      <c r="B225" s="20" t="s">
        <v>315</v>
      </c>
      <c r="C225" s="20" t="s">
        <v>319</v>
      </c>
      <c r="D225" s="21">
        <v>1</v>
      </c>
      <c r="E225" s="21"/>
      <c r="F225" s="21"/>
      <c r="G225" s="21" t="s">
        <v>13</v>
      </c>
      <c r="H225" s="20"/>
      <c r="I225" s="22"/>
      <c r="J225" s="20" t="s">
        <v>438</v>
      </c>
    </row>
    <row r="226" spans="1:10" ht="14" customHeight="1">
      <c r="A226" s="30" t="s">
        <v>301</v>
      </c>
      <c r="B226" s="20" t="s">
        <v>315</v>
      </c>
      <c r="C226" s="20" t="s">
        <v>320</v>
      </c>
      <c r="D226" s="21">
        <v>1</v>
      </c>
      <c r="E226" s="21"/>
      <c r="F226" s="21"/>
      <c r="G226" s="21" t="s">
        <v>13</v>
      </c>
      <c r="H226" s="20"/>
      <c r="I226" s="22"/>
      <c r="J226" s="20" t="s">
        <v>438</v>
      </c>
    </row>
    <row r="227" spans="1:10" ht="14" customHeight="1">
      <c r="A227" s="30" t="s">
        <v>301</v>
      </c>
      <c r="B227" s="20" t="s">
        <v>315</v>
      </c>
      <c r="C227" s="20" t="s">
        <v>321</v>
      </c>
      <c r="D227" s="21">
        <v>1</v>
      </c>
      <c r="E227" s="21"/>
      <c r="F227" s="21"/>
      <c r="G227" s="21" t="s">
        <v>13</v>
      </c>
      <c r="H227" s="20"/>
      <c r="I227" s="22"/>
      <c r="J227" s="20" t="s">
        <v>438</v>
      </c>
    </row>
    <row r="228" spans="1:10" ht="14" customHeight="1">
      <c r="A228" s="30" t="s">
        <v>301</v>
      </c>
      <c r="B228" s="20" t="s">
        <v>315</v>
      </c>
      <c r="C228" s="20" t="s">
        <v>322</v>
      </c>
      <c r="D228" s="21">
        <v>1</v>
      </c>
      <c r="E228" s="21"/>
      <c r="F228" s="21"/>
      <c r="G228" s="21" t="s">
        <v>24</v>
      </c>
      <c r="H228" s="20"/>
      <c r="I228" s="22"/>
      <c r="J228" s="20" t="s">
        <v>438</v>
      </c>
    </row>
    <row r="229" spans="1:10" ht="14" customHeight="1">
      <c r="A229" s="30" t="s">
        <v>301</v>
      </c>
      <c r="B229" s="20" t="s">
        <v>315</v>
      </c>
      <c r="C229" s="20" t="s">
        <v>323</v>
      </c>
      <c r="D229" s="21">
        <v>1</v>
      </c>
      <c r="E229" s="21"/>
      <c r="F229" s="21"/>
      <c r="G229" s="21" t="s">
        <v>13</v>
      </c>
      <c r="H229" s="20"/>
      <c r="I229" s="22"/>
      <c r="J229" s="20" t="s">
        <v>438</v>
      </c>
    </row>
    <row r="230" spans="1:10" ht="14" customHeight="1">
      <c r="A230" s="30" t="s">
        <v>301</v>
      </c>
      <c r="B230" s="20" t="s">
        <v>315</v>
      </c>
      <c r="C230" s="20" t="s">
        <v>324</v>
      </c>
      <c r="D230" s="21">
        <v>1</v>
      </c>
      <c r="E230" s="21"/>
      <c r="F230" s="21"/>
      <c r="G230" s="21" t="s">
        <v>109</v>
      </c>
      <c r="H230" s="20"/>
      <c r="I230" s="22"/>
      <c r="J230" s="20" t="s">
        <v>438</v>
      </c>
    </row>
    <row r="231" spans="1:10" ht="14" customHeight="1">
      <c r="A231" s="30" t="s">
        <v>301</v>
      </c>
      <c r="B231" s="20" t="s">
        <v>315</v>
      </c>
      <c r="C231" s="20" t="s">
        <v>325</v>
      </c>
      <c r="D231" s="21">
        <v>1</v>
      </c>
      <c r="E231" s="21"/>
      <c r="F231" s="21"/>
      <c r="G231" s="21" t="s">
        <v>13</v>
      </c>
      <c r="H231" s="20"/>
      <c r="I231" s="22"/>
      <c r="J231" s="20" t="s">
        <v>438</v>
      </c>
    </row>
    <row r="232" spans="1:10" ht="14" customHeight="1">
      <c r="A232" s="30" t="s">
        <v>301</v>
      </c>
      <c r="B232" s="20" t="s">
        <v>315</v>
      </c>
      <c r="C232" s="20" t="s">
        <v>326</v>
      </c>
      <c r="D232" s="21">
        <v>1</v>
      </c>
      <c r="E232" s="21"/>
      <c r="F232" s="21"/>
      <c r="G232" s="21" t="s">
        <v>24</v>
      </c>
      <c r="H232" s="20"/>
      <c r="I232" s="22"/>
      <c r="J232" s="20" t="s">
        <v>438</v>
      </c>
    </row>
    <row r="233" spans="1:10" ht="14" customHeight="1">
      <c r="A233" s="30" t="s">
        <v>301</v>
      </c>
      <c r="B233" s="20" t="s">
        <v>315</v>
      </c>
      <c r="C233" s="20" t="s">
        <v>327</v>
      </c>
      <c r="D233" s="21">
        <v>1</v>
      </c>
      <c r="E233" s="21"/>
      <c r="F233" s="21"/>
      <c r="G233" s="21" t="s">
        <v>13</v>
      </c>
      <c r="H233" s="20"/>
      <c r="I233" s="22"/>
      <c r="J233" s="20" t="s">
        <v>438</v>
      </c>
    </row>
    <row r="234" spans="1:10" ht="14" hidden="1" customHeight="1">
      <c r="A234" s="30" t="s">
        <v>301</v>
      </c>
      <c r="B234" s="20" t="s">
        <v>315</v>
      </c>
      <c r="C234" s="20" t="s">
        <v>328</v>
      </c>
      <c r="D234" s="21">
        <v>1</v>
      </c>
      <c r="E234" s="21"/>
      <c r="F234" s="21"/>
      <c r="G234" s="21" t="s">
        <v>35</v>
      </c>
      <c r="H234" s="20"/>
      <c r="I234" s="22"/>
      <c r="J234" s="20" t="s">
        <v>434</v>
      </c>
    </row>
    <row r="235" spans="1:10" ht="14" customHeight="1">
      <c r="A235" s="30" t="s">
        <v>301</v>
      </c>
      <c r="B235" s="20" t="s">
        <v>315</v>
      </c>
      <c r="C235" s="20" t="s">
        <v>329</v>
      </c>
      <c r="D235" s="21">
        <v>1</v>
      </c>
      <c r="E235" s="21"/>
      <c r="F235" s="21"/>
      <c r="G235" s="21" t="s">
        <v>35</v>
      </c>
      <c r="H235" s="20"/>
      <c r="I235" s="22"/>
      <c r="J235" s="20" t="s">
        <v>438</v>
      </c>
    </row>
    <row r="236" spans="1:10" ht="14" hidden="1" customHeight="1">
      <c r="A236" s="30" t="s">
        <v>301</v>
      </c>
      <c r="B236" s="20" t="s">
        <v>315</v>
      </c>
      <c r="C236" s="20" t="s">
        <v>330</v>
      </c>
      <c r="D236" s="21">
        <v>1</v>
      </c>
      <c r="E236" s="21"/>
      <c r="F236" s="21"/>
      <c r="G236" s="21" t="s">
        <v>24</v>
      </c>
      <c r="H236" s="20"/>
      <c r="I236" s="22"/>
      <c r="J236" s="20" t="s">
        <v>434</v>
      </c>
    </row>
    <row r="237" spans="1:10" ht="14" customHeight="1">
      <c r="A237" s="30" t="s">
        <v>301</v>
      </c>
      <c r="B237" s="20" t="s">
        <v>315</v>
      </c>
      <c r="C237" s="20" t="s">
        <v>331</v>
      </c>
      <c r="D237" s="21">
        <v>1</v>
      </c>
      <c r="E237" s="21"/>
      <c r="F237" s="21"/>
      <c r="G237" s="21" t="s">
        <v>35</v>
      </c>
      <c r="H237" s="20"/>
      <c r="I237" s="22"/>
      <c r="J237" s="20" t="s">
        <v>438</v>
      </c>
    </row>
    <row r="238" spans="1:10" ht="14" customHeight="1">
      <c r="A238" s="30" t="s">
        <v>301</v>
      </c>
      <c r="B238" s="20" t="s">
        <v>315</v>
      </c>
      <c r="C238" s="20" t="s">
        <v>332</v>
      </c>
      <c r="D238" s="21">
        <v>8</v>
      </c>
      <c r="E238" s="21"/>
      <c r="F238" s="21"/>
      <c r="G238" s="21" t="s">
        <v>13</v>
      </c>
      <c r="H238" s="20" t="s">
        <v>46</v>
      </c>
      <c r="I238" s="22"/>
      <c r="J238" s="20" t="s">
        <v>438</v>
      </c>
    </row>
    <row r="239" spans="1:10" ht="14" customHeight="1">
      <c r="A239" s="30" t="s">
        <v>301</v>
      </c>
      <c r="B239" s="20" t="s">
        <v>315</v>
      </c>
      <c r="C239" s="20" t="s">
        <v>333</v>
      </c>
      <c r="D239" s="21">
        <v>1</v>
      </c>
      <c r="E239" s="21"/>
      <c r="F239" s="21"/>
      <c r="G239" s="21" t="s">
        <v>109</v>
      </c>
      <c r="H239" s="20"/>
      <c r="I239" s="22"/>
      <c r="J239" s="20" t="s">
        <v>438</v>
      </c>
    </row>
    <row r="240" spans="1:10" ht="14" hidden="1" customHeight="1">
      <c r="A240" s="30" t="s">
        <v>301</v>
      </c>
      <c r="B240" s="20" t="s">
        <v>315</v>
      </c>
      <c r="C240" s="20" t="s">
        <v>334</v>
      </c>
      <c r="D240" s="21">
        <v>1</v>
      </c>
      <c r="E240" s="21"/>
      <c r="F240" s="21"/>
      <c r="G240" s="21" t="s">
        <v>109</v>
      </c>
      <c r="H240" s="20" t="s">
        <v>335</v>
      </c>
      <c r="I240" s="22"/>
      <c r="J240" s="20" t="s">
        <v>434</v>
      </c>
    </row>
    <row r="241" spans="1:10" ht="14" customHeight="1">
      <c r="A241" s="30" t="s">
        <v>301</v>
      </c>
      <c r="B241" s="20" t="s">
        <v>336</v>
      </c>
      <c r="C241" s="20" t="s">
        <v>337</v>
      </c>
      <c r="D241" s="21">
        <v>1</v>
      </c>
      <c r="E241" s="21"/>
      <c r="F241" s="21"/>
      <c r="G241" s="21" t="s">
        <v>13</v>
      </c>
      <c r="H241" s="20"/>
      <c r="I241" s="22"/>
      <c r="J241" s="20" t="s">
        <v>438</v>
      </c>
    </row>
    <row r="242" spans="1:10" ht="14" customHeight="1">
      <c r="A242" s="30" t="s">
        <v>301</v>
      </c>
      <c r="B242" s="20" t="s">
        <v>336</v>
      </c>
      <c r="C242" s="20" t="s">
        <v>338</v>
      </c>
      <c r="D242" s="21">
        <v>1</v>
      </c>
      <c r="E242" s="21"/>
      <c r="F242" s="21"/>
      <c r="G242" s="21" t="s">
        <v>13</v>
      </c>
      <c r="H242" s="20"/>
      <c r="I242" s="22"/>
      <c r="J242" s="20" t="s">
        <v>438</v>
      </c>
    </row>
    <row r="243" spans="1:10" ht="14" customHeight="1">
      <c r="A243" s="30" t="s">
        <v>301</v>
      </c>
      <c r="B243" s="20" t="s">
        <v>336</v>
      </c>
      <c r="C243" s="20" t="s">
        <v>339</v>
      </c>
      <c r="D243" s="21">
        <v>1</v>
      </c>
      <c r="E243" s="21"/>
      <c r="F243" s="21"/>
      <c r="G243" s="21" t="s">
        <v>13</v>
      </c>
      <c r="H243" s="20"/>
      <c r="I243" s="22"/>
      <c r="J243" s="20" t="s">
        <v>438</v>
      </c>
    </row>
    <row r="244" spans="1:10" ht="14" hidden="1" customHeight="1">
      <c r="A244" s="30" t="s">
        <v>301</v>
      </c>
      <c r="B244" s="20" t="s">
        <v>336</v>
      </c>
      <c r="C244" s="20" t="s">
        <v>340</v>
      </c>
      <c r="D244" s="21">
        <v>1</v>
      </c>
      <c r="E244" s="21"/>
      <c r="F244" s="21"/>
      <c r="G244" s="21" t="s">
        <v>35</v>
      </c>
      <c r="H244" s="20"/>
      <c r="I244" s="22"/>
      <c r="J244" s="20" t="s">
        <v>434</v>
      </c>
    </row>
    <row r="245" spans="1:10" ht="14" hidden="1" customHeight="1">
      <c r="A245" s="30" t="s">
        <v>301</v>
      </c>
      <c r="B245" s="20" t="s">
        <v>336</v>
      </c>
      <c r="C245" s="20" t="s">
        <v>341</v>
      </c>
      <c r="D245" s="21">
        <v>1</v>
      </c>
      <c r="E245" s="21"/>
      <c r="F245" s="21"/>
      <c r="G245" s="21" t="s">
        <v>35</v>
      </c>
      <c r="H245" s="20"/>
      <c r="I245" s="22"/>
      <c r="J245" s="20" t="s">
        <v>434</v>
      </c>
    </row>
    <row r="246" spans="1:10" ht="14" customHeight="1">
      <c r="A246" s="30" t="s">
        <v>301</v>
      </c>
      <c r="B246" s="20" t="s">
        <v>336</v>
      </c>
      <c r="C246" s="20" t="s">
        <v>342</v>
      </c>
      <c r="D246" s="21">
        <v>1</v>
      </c>
      <c r="E246" s="21"/>
      <c r="F246" s="21"/>
      <c r="G246" s="21" t="s">
        <v>35</v>
      </c>
      <c r="H246" s="20"/>
      <c r="I246" s="22"/>
      <c r="J246" s="20" t="s">
        <v>438</v>
      </c>
    </row>
    <row r="247" spans="1:10" ht="14" hidden="1" customHeight="1">
      <c r="A247" s="30" t="s">
        <v>301</v>
      </c>
      <c r="B247" s="20" t="s">
        <v>336</v>
      </c>
      <c r="C247" s="20" t="s">
        <v>343</v>
      </c>
      <c r="D247" s="21">
        <v>1</v>
      </c>
      <c r="E247" s="21"/>
      <c r="F247" s="21"/>
      <c r="G247" s="21" t="s">
        <v>109</v>
      </c>
      <c r="H247" s="20" t="s">
        <v>344</v>
      </c>
      <c r="I247" s="22"/>
      <c r="J247" s="20" t="s">
        <v>434</v>
      </c>
    </row>
    <row r="248" spans="1:10" ht="14" hidden="1" customHeight="1">
      <c r="A248" s="30" t="s">
        <v>301</v>
      </c>
      <c r="B248" s="20" t="s">
        <v>336</v>
      </c>
      <c r="C248" s="20" t="s">
        <v>345</v>
      </c>
      <c r="D248" s="21">
        <v>1</v>
      </c>
      <c r="E248" s="21"/>
      <c r="F248" s="21"/>
      <c r="G248" s="21" t="s">
        <v>24</v>
      </c>
      <c r="H248" s="20"/>
      <c r="I248" s="22"/>
      <c r="J248" s="20" t="s">
        <v>434</v>
      </c>
    </row>
    <row r="249" spans="1:10" ht="14" hidden="1" customHeight="1">
      <c r="A249" s="30" t="s">
        <v>301</v>
      </c>
      <c r="B249" s="20" t="s">
        <v>336</v>
      </c>
      <c r="C249" s="20" t="s">
        <v>346</v>
      </c>
      <c r="D249" s="21">
        <v>2</v>
      </c>
      <c r="E249" s="21"/>
      <c r="F249" s="21"/>
      <c r="G249" s="21" t="s">
        <v>35</v>
      </c>
      <c r="H249" s="20"/>
      <c r="I249" s="22"/>
      <c r="J249" s="20" t="s">
        <v>434</v>
      </c>
    </row>
    <row r="250" spans="1:10" ht="14" hidden="1" customHeight="1">
      <c r="A250" s="30" t="s">
        <v>301</v>
      </c>
      <c r="B250" s="20" t="s">
        <v>28</v>
      </c>
      <c r="C250" s="20" t="s">
        <v>347</v>
      </c>
      <c r="D250" s="21">
        <v>1</v>
      </c>
      <c r="E250" s="21"/>
      <c r="F250" s="21"/>
      <c r="G250" s="21" t="s">
        <v>13</v>
      </c>
      <c r="H250" s="20"/>
      <c r="I250" s="22"/>
      <c r="J250" s="20" t="s">
        <v>434</v>
      </c>
    </row>
    <row r="251" spans="1:10" ht="14" customHeight="1">
      <c r="A251" s="30" t="s">
        <v>301</v>
      </c>
      <c r="B251" s="20" t="s">
        <v>28</v>
      </c>
      <c r="C251" s="20" t="s">
        <v>348</v>
      </c>
      <c r="D251" s="21">
        <v>1</v>
      </c>
      <c r="E251" s="21"/>
      <c r="F251" s="21"/>
      <c r="G251" s="21" t="s">
        <v>13</v>
      </c>
      <c r="H251" s="20"/>
      <c r="I251" s="22"/>
      <c r="J251" s="20" t="s">
        <v>438</v>
      </c>
    </row>
    <row r="252" spans="1:10" ht="14" hidden="1" customHeight="1">
      <c r="A252" s="30" t="s">
        <v>301</v>
      </c>
      <c r="B252" s="20" t="s">
        <v>28</v>
      </c>
      <c r="C252" s="20" t="s">
        <v>349</v>
      </c>
      <c r="D252" s="21">
        <v>1</v>
      </c>
      <c r="E252" s="21"/>
      <c r="F252" s="21"/>
      <c r="G252" s="21" t="s">
        <v>13</v>
      </c>
      <c r="H252" s="20"/>
      <c r="I252" s="22"/>
      <c r="J252" s="20" t="s">
        <v>434</v>
      </c>
    </row>
    <row r="253" spans="1:10" ht="14" hidden="1" customHeight="1">
      <c r="A253" s="30" t="s">
        <v>301</v>
      </c>
      <c r="B253" s="20" t="s">
        <v>28</v>
      </c>
      <c r="C253" s="20" t="s">
        <v>350</v>
      </c>
      <c r="D253" s="21">
        <v>1</v>
      </c>
      <c r="E253" s="21"/>
      <c r="F253" s="21"/>
      <c r="G253" s="21" t="s">
        <v>35</v>
      </c>
      <c r="H253" s="20"/>
      <c r="I253" s="22"/>
      <c r="J253" s="20" t="s">
        <v>434</v>
      </c>
    </row>
    <row r="254" spans="1:10" ht="14" hidden="1" customHeight="1">
      <c r="A254" s="30" t="s">
        <v>301</v>
      </c>
      <c r="B254" s="20" t="s">
        <v>28</v>
      </c>
      <c r="C254" s="20" t="s">
        <v>351</v>
      </c>
      <c r="D254" s="21">
        <v>1</v>
      </c>
      <c r="E254" s="21"/>
      <c r="F254" s="21"/>
      <c r="G254" s="21" t="s">
        <v>24</v>
      </c>
      <c r="H254" s="20"/>
      <c r="I254" s="22"/>
      <c r="J254" s="20" t="s">
        <v>434</v>
      </c>
    </row>
    <row r="255" spans="1:10" ht="14" hidden="1" customHeight="1">
      <c r="A255" s="30" t="s">
        <v>301</v>
      </c>
      <c r="B255" s="20" t="s">
        <v>28</v>
      </c>
      <c r="C255" s="20" t="s">
        <v>352</v>
      </c>
      <c r="D255" s="21">
        <v>1</v>
      </c>
      <c r="E255" s="21"/>
      <c r="F255" s="21"/>
      <c r="G255" s="21" t="s">
        <v>35</v>
      </c>
      <c r="H255" s="20"/>
      <c r="I255" s="22"/>
      <c r="J255" s="20" t="s">
        <v>434</v>
      </c>
    </row>
    <row r="256" spans="1:10" ht="14" customHeight="1">
      <c r="A256" s="31" t="s">
        <v>353</v>
      </c>
      <c r="B256" s="23" t="s">
        <v>104</v>
      </c>
      <c r="C256" s="23" t="s">
        <v>354</v>
      </c>
      <c r="D256" s="24">
        <v>1</v>
      </c>
      <c r="E256" s="24"/>
      <c r="F256" s="24"/>
      <c r="G256" s="24" t="s">
        <v>13</v>
      </c>
      <c r="H256" s="23" t="s">
        <v>355</v>
      </c>
      <c r="I256" s="25"/>
      <c r="J256" s="23" t="s">
        <v>438</v>
      </c>
    </row>
    <row r="257" spans="1:10" ht="14" customHeight="1">
      <c r="A257" s="31" t="s">
        <v>353</v>
      </c>
      <c r="B257" s="23" t="s">
        <v>104</v>
      </c>
      <c r="C257" s="23" t="s">
        <v>356</v>
      </c>
      <c r="D257" s="24">
        <v>1</v>
      </c>
      <c r="E257" s="24"/>
      <c r="F257" s="24"/>
      <c r="G257" s="24" t="s">
        <v>13</v>
      </c>
      <c r="H257" s="23"/>
      <c r="I257" s="25"/>
      <c r="J257" s="23" t="s">
        <v>438</v>
      </c>
    </row>
    <row r="258" spans="1:10" ht="14" customHeight="1">
      <c r="A258" s="31" t="s">
        <v>353</v>
      </c>
      <c r="B258" s="23" t="s">
        <v>104</v>
      </c>
      <c r="C258" s="23" t="s">
        <v>357</v>
      </c>
      <c r="D258" s="24">
        <v>1</v>
      </c>
      <c r="E258" s="24"/>
      <c r="F258" s="24"/>
      <c r="G258" s="24" t="s">
        <v>13</v>
      </c>
      <c r="H258" s="23"/>
      <c r="I258" s="25"/>
      <c r="J258" s="23" t="s">
        <v>438</v>
      </c>
    </row>
    <row r="259" spans="1:10" ht="14" customHeight="1">
      <c r="A259" s="31" t="s">
        <v>353</v>
      </c>
      <c r="B259" s="23" t="s">
        <v>104</v>
      </c>
      <c r="C259" s="23" t="s">
        <v>358</v>
      </c>
      <c r="D259" s="24">
        <v>1</v>
      </c>
      <c r="E259" s="24"/>
      <c r="F259" s="24"/>
      <c r="G259" s="24" t="s">
        <v>35</v>
      </c>
      <c r="H259" s="23"/>
      <c r="I259" s="25"/>
      <c r="J259" s="23" t="s">
        <v>438</v>
      </c>
    </row>
    <row r="260" spans="1:10" ht="14" hidden="1" customHeight="1">
      <c r="A260" s="31" t="s">
        <v>353</v>
      </c>
      <c r="B260" s="23" t="s">
        <v>104</v>
      </c>
      <c r="C260" s="23" t="s">
        <v>359</v>
      </c>
      <c r="D260" s="24">
        <v>1</v>
      </c>
      <c r="E260" s="24"/>
      <c r="F260" s="24"/>
      <c r="G260" s="24" t="s">
        <v>35</v>
      </c>
      <c r="H260" s="23"/>
      <c r="I260" s="25"/>
      <c r="J260" s="23" t="s">
        <v>434</v>
      </c>
    </row>
    <row r="261" spans="1:10" ht="14" hidden="1" customHeight="1">
      <c r="A261" s="31" t="s">
        <v>353</v>
      </c>
      <c r="B261" s="23" t="s">
        <v>162</v>
      </c>
      <c r="C261" s="23" t="s">
        <v>360</v>
      </c>
      <c r="D261" s="24">
        <v>1</v>
      </c>
      <c r="E261" s="24"/>
      <c r="F261" s="24"/>
      <c r="G261" s="24" t="s">
        <v>109</v>
      </c>
      <c r="H261" s="23"/>
      <c r="I261" s="25"/>
      <c r="J261" s="23" t="s">
        <v>434</v>
      </c>
    </row>
    <row r="262" spans="1:10" ht="14" hidden="1" customHeight="1">
      <c r="A262" s="31" t="s">
        <v>353</v>
      </c>
      <c r="B262" s="23" t="s">
        <v>162</v>
      </c>
      <c r="C262" s="23" t="s">
        <v>361</v>
      </c>
      <c r="D262" s="24">
        <v>1</v>
      </c>
      <c r="E262" s="24"/>
      <c r="F262" s="24"/>
      <c r="G262" s="24" t="s">
        <v>13</v>
      </c>
      <c r="H262" s="23"/>
      <c r="I262" s="25"/>
      <c r="J262" s="23" t="s">
        <v>434</v>
      </c>
    </row>
    <row r="263" spans="1:10" ht="14" hidden="1" customHeight="1">
      <c r="A263" s="31" t="s">
        <v>353</v>
      </c>
      <c r="B263" s="23" t="s">
        <v>162</v>
      </c>
      <c r="C263" s="23" t="s">
        <v>362</v>
      </c>
      <c r="D263" s="24">
        <v>1</v>
      </c>
      <c r="E263" s="24"/>
      <c r="F263" s="24"/>
      <c r="G263" s="24" t="s">
        <v>24</v>
      </c>
      <c r="H263" s="23"/>
      <c r="I263" s="25"/>
      <c r="J263" s="23" t="s">
        <v>434</v>
      </c>
    </row>
    <row r="264" spans="1:10" ht="14" hidden="1" customHeight="1">
      <c r="A264" s="31" t="s">
        <v>353</v>
      </c>
      <c r="B264" s="23" t="s">
        <v>162</v>
      </c>
      <c r="C264" s="23" t="s">
        <v>363</v>
      </c>
      <c r="D264" s="24">
        <v>1</v>
      </c>
      <c r="E264" s="24"/>
      <c r="F264" s="24"/>
      <c r="G264" s="24" t="s">
        <v>109</v>
      </c>
      <c r="H264" s="23"/>
      <c r="I264" s="25"/>
      <c r="J264" s="23" t="s">
        <v>434</v>
      </c>
    </row>
    <row r="265" spans="1:10" ht="14" customHeight="1">
      <c r="A265" s="31" t="s">
        <v>353</v>
      </c>
      <c r="B265" s="23" t="s">
        <v>162</v>
      </c>
      <c r="C265" s="23" t="s">
        <v>364</v>
      </c>
      <c r="D265" s="24">
        <v>1</v>
      </c>
      <c r="E265" s="24"/>
      <c r="F265" s="24"/>
      <c r="G265" s="24" t="s">
        <v>24</v>
      </c>
      <c r="H265" s="23"/>
      <c r="I265" s="25"/>
      <c r="J265" s="23" t="s">
        <v>438</v>
      </c>
    </row>
    <row r="266" spans="1:10" ht="14" customHeight="1">
      <c r="A266" s="31" t="s">
        <v>353</v>
      </c>
      <c r="B266" s="23" t="s">
        <v>162</v>
      </c>
      <c r="C266" s="23" t="s">
        <v>365</v>
      </c>
      <c r="D266" s="24">
        <v>1</v>
      </c>
      <c r="E266" s="24"/>
      <c r="F266" s="24"/>
      <c r="G266" s="24" t="s">
        <v>109</v>
      </c>
      <c r="H266" s="23"/>
      <c r="I266" s="25"/>
      <c r="J266" s="23" t="s">
        <v>438</v>
      </c>
    </row>
    <row r="267" spans="1:10" ht="14" hidden="1" customHeight="1">
      <c r="A267" s="31" t="s">
        <v>353</v>
      </c>
      <c r="B267" s="23" t="s">
        <v>162</v>
      </c>
      <c r="C267" s="23" t="s">
        <v>366</v>
      </c>
      <c r="D267" s="24">
        <v>1</v>
      </c>
      <c r="E267" s="24"/>
      <c r="F267" s="24"/>
      <c r="G267" s="24" t="s">
        <v>109</v>
      </c>
      <c r="H267" s="23"/>
      <c r="I267" s="25"/>
      <c r="J267" s="23" t="s">
        <v>434</v>
      </c>
    </row>
    <row r="268" spans="1:10" ht="14" hidden="1" customHeight="1">
      <c r="A268" s="31" t="s">
        <v>353</v>
      </c>
      <c r="B268" s="23" t="s">
        <v>162</v>
      </c>
      <c r="C268" s="23" t="s">
        <v>367</v>
      </c>
      <c r="D268" s="24">
        <v>1</v>
      </c>
      <c r="E268" s="24"/>
      <c r="F268" s="24"/>
      <c r="G268" s="24" t="s">
        <v>35</v>
      </c>
      <c r="H268" s="23"/>
      <c r="I268" s="25"/>
      <c r="J268" s="23" t="s">
        <v>434</v>
      </c>
    </row>
    <row r="269" spans="1:10" ht="14" hidden="1" customHeight="1">
      <c r="A269" s="31" t="s">
        <v>353</v>
      </c>
      <c r="B269" s="23" t="s">
        <v>162</v>
      </c>
      <c r="C269" s="23" t="s">
        <v>368</v>
      </c>
      <c r="D269" s="24">
        <v>1</v>
      </c>
      <c r="E269" s="24"/>
      <c r="F269" s="24"/>
      <c r="G269" s="24" t="s">
        <v>109</v>
      </c>
      <c r="H269" s="23" t="s">
        <v>369</v>
      </c>
      <c r="I269" s="25"/>
      <c r="J269" s="23" t="s">
        <v>434</v>
      </c>
    </row>
    <row r="270" spans="1:10" ht="14" customHeight="1">
      <c r="A270" s="31" t="s">
        <v>353</v>
      </c>
      <c r="B270" s="23" t="s">
        <v>162</v>
      </c>
      <c r="C270" s="23" t="s">
        <v>370</v>
      </c>
      <c r="D270" s="24">
        <v>1</v>
      </c>
      <c r="E270" s="24"/>
      <c r="F270" s="24"/>
      <c r="G270" s="24" t="s">
        <v>13</v>
      </c>
      <c r="H270" s="23"/>
      <c r="I270" s="25"/>
      <c r="J270" s="23" t="s">
        <v>438</v>
      </c>
    </row>
    <row r="271" spans="1:10" ht="14" customHeight="1">
      <c r="A271" s="31" t="s">
        <v>353</v>
      </c>
      <c r="B271" s="23" t="s">
        <v>371</v>
      </c>
      <c r="C271" s="23" t="s">
        <v>372</v>
      </c>
      <c r="D271" s="24">
        <v>6</v>
      </c>
      <c r="E271" s="24"/>
      <c r="F271" s="24"/>
      <c r="G271" s="24" t="s">
        <v>13</v>
      </c>
      <c r="H271" s="23"/>
      <c r="I271" s="25"/>
      <c r="J271" s="23" t="s">
        <v>438</v>
      </c>
    </row>
    <row r="272" spans="1:10" ht="14" hidden="1" customHeight="1">
      <c r="A272" s="31" t="s">
        <v>353</v>
      </c>
      <c r="B272" s="23" t="s">
        <v>371</v>
      </c>
      <c r="C272" s="23" t="s">
        <v>373</v>
      </c>
      <c r="D272" s="24">
        <v>6</v>
      </c>
      <c r="E272" s="24"/>
      <c r="F272" s="24"/>
      <c r="G272" s="24" t="s">
        <v>35</v>
      </c>
      <c r="H272" s="23"/>
      <c r="I272" s="25"/>
      <c r="J272" s="23" t="s">
        <v>434</v>
      </c>
    </row>
    <row r="273" spans="1:10" ht="14" hidden="1" customHeight="1">
      <c r="A273" s="31" t="s">
        <v>353</v>
      </c>
      <c r="B273" s="23" t="s">
        <v>371</v>
      </c>
      <c r="C273" s="23" t="s">
        <v>374</v>
      </c>
      <c r="D273" s="24">
        <v>3</v>
      </c>
      <c r="E273" s="24"/>
      <c r="F273" s="24"/>
      <c r="G273" s="24" t="s">
        <v>35</v>
      </c>
      <c r="H273" s="23"/>
      <c r="I273" s="25"/>
      <c r="J273" s="23" t="s">
        <v>434</v>
      </c>
    </row>
    <row r="274" spans="1:10" ht="14" hidden="1" customHeight="1">
      <c r="A274" s="31" t="s">
        <v>353</v>
      </c>
      <c r="B274" s="23" t="s">
        <v>371</v>
      </c>
      <c r="C274" s="23" t="s">
        <v>375</v>
      </c>
      <c r="D274" s="24">
        <v>2</v>
      </c>
      <c r="E274" s="24"/>
      <c r="F274" s="24"/>
      <c r="G274" s="24" t="s">
        <v>35</v>
      </c>
      <c r="H274" s="23"/>
      <c r="I274" s="25"/>
      <c r="J274" s="23" t="s">
        <v>434</v>
      </c>
    </row>
    <row r="275" spans="1:10" ht="14" hidden="1" customHeight="1">
      <c r="A275" s="31" t="s">
        <v>353</v>
      </c>
      <c r="B275" s="23" t="s">
        <v>371</v>
      </c>
      <c r="C275" s="23" t="s">
        <v>376</v>
      </c>
      <c r="D275" s="24">
        <v>2</v>
      </c>
      <c r="E275" s="24"/>
      <c r="F275" s="24"/>
      <c r="G275" s="24" t="s">
        <v>13</v>
      </c>
      <c r="H275" s="23"/>
      <c r="I275" s="25"/>
      <c r="J275" s="23" t="s">
        <v>434</v>
      </c>
    </row>
    <row r="276" spans="1:10" ht="14" customHeight="1">
      <c r="A276" s="31" t="s">
        <v>353</v>
      </c>
      <c r="B276" s="23" t="s">
        <v>371</v>
      </c>
      <c r="C276" s="23" t="s">
        <v>377</v>
      </c>
      <c r="D276" s="24">
        <v>1</v>
      </c>
      <c r="E276" s="24"/>
      <c r="F276" s="24"/>
      <c r="G276" s="24" t="s">
        <v>35</v>
      </c>
      <c r="H276" s="23"/>
      <c r="I276" s="25"/>
      <c r="J276" s="23" t="s">
        <v>438</v>
      </c>
    </row>
    <row r="277" spans="1:10" ht="14" hidden="1" customHeight="1">
      <c r="A277" s="31" t="s">
        <v>353</v>
      </c>
      <c r="B277" s="23" t="s">
        <v>371</v>
      </c>
      <c r="C277" s="23" t="s">
        <v>378</v>
      </c>
      <c r="D277" s="24">
        <v>1</v>
      </c>
      <c r="E277" s="24"/>
      <c r="F277" s="24"/>
      <c r="G277" s="24" t="s">
        <v>24</v>
      </c>
      <c r="H277" s="23"/>
      <c r="I277" s="25"/>
      <c r="J277" s="23" t="s">
        <v>434</v>
      </c>
    </row>
    <row r="278" spans="1:10" ht="14" customHeight="1">
      <c r="A278" s="31" t="s">
        <v>353</v>
      </c>
      <c r="B278" s="23" t="s">
        <v>371</v>
      </c>
      <c r="C278" s="23" t="s">
        <v>379</v>
      </c>
      <c r="D278" s="24">
        <v>1</v>
      </c>
      <c r="E278" s="24"/>
      <c r="F278" s="24"/>
      <c r="G278" s="24" t="s">
        <v>35</v>
      </c>
      <c r="H278" s="23"/>
      <c r="I278" s="25"/>
      <c r="J278" s="23" t="s">
        <v>438</v>
      </c>
    </row>
    <row r="279" spans="1:10" ht="14" hidden="1" customHeight="1">
      <c r="A279" s="31" t="s">
        <v>353</v>
      </c>
      <c r="B279" s="23" t="s">
        <v>371</v>
      </c>
      <c r="C279" s="23" t="s">
        <v>380</v>
      </c>
      <c r="D279" s="24">
        <v>1</v>
      </c>
      <c r="E279" s="24"/>
      <c r="F279" s="24"/>
      <c r="G279" s="24" t="s">
        <v>35</v>
      </c>
      <c r="H279" s="23"/>
      <c r="I279" s="25"/>
      <c r="J279" s="23" t="s">
        <v>434</v>
      </c>
    </row>
    <row r="280" spans="1:10" ht="14" customHeight="1">
      <c r="A280" s="31" t="s">
        <v>353</v>
      </c>
      <c r="B280" s="23" t="s">
        <v>371</v>
      </c>
      <c r="C280" s="23" t="s">
        <v>381</v>
      </c>
      <c r="D280" s="24">
        <v>1</v>
      </c>
      <c r="E280" s="24"/>
      <c r="F280" s="24"/>
      <c r="G280" s="24" t="s">
        <v>35</v>
      </c>
      <c r="H280" s="23"/>
      <c r="I280" s="25"/>
      <c r="J280" s="23" t="s">
        <v>438</v>
      </c>
    </row>
    <row r="281" spans="1:10" ht="14" hidden="1" customHeight="1">
      <c r="A281" s="31" t="s">
        <v>353</v>
      </c>
      <c r="B281" s="23" t="s">
        <v>371</v>
      </c>
      <c r="C281" s="23" t="s">
        <v>382</v>
      </c>
      <c r="D281" s="24">
        <v>4</v>
      </c>
      <c r="E281" s="24"/>
      <c r="F281" s="24"/>
      <c r="G281" s="24" t="s">
        <v>35</v>
      </c>
      <c r="H281" s="23"/>
      <c r="I281" s="25"/>
      <c r="J281" s="23" t="s">
        <v>434</v>
      </c>
    </row>
    <row r="282" spans="1:10" ht="14" customHeight="1">
      <c r="A282" s="31" t="s">
        <v>353</v>
      </c>
      <c r="B282" s="23" t="s">
        <v>371</v>
      </c>
      <c r="C282" s="23" t="s">
        <v>383</v>
      </c>
      <c r="D282" s="24">
        <v>1</v>
      </c>
      <c r="E282" s="24"/>
      <c r="F282" s="24"/>
      <c r="G282" s="24" t="s">
        <v>35</v>
      </c>
      <c r="H282" s="23"/>
      <c r="I282" s="25"/>
      <c r="J282" s="23" t="s">
        <v>438</v>
      </c>
    </row>
    <row r="283" spans="1:10" ht="14" hidden="1" customHeight="1">
      <c r="A283" s="31" t="s">
        <v>353</v>
      </c>
      <c r="B283" s="23" t="s">
        <v>371</v>
      </c>
      <c r="C283" s="23" t="s">
        <v>384</v>
      </c>
      <c r="D283" s="24">
        <v>1</v>
      </c>
      <c r="E283" s="24"/>
      <c r="F283" s="24"/>
      <c r="G283" s="24" t="s">
        <v>35</v>
      </c>
      <c r="H283" s="23" t="s">
        <v>385</v>
      </c>
      <c r="I283" s="25"/>
      <c r="J283" s="23" t="s">
        <v>434</v>
      </c>
    </row>
    <row r="284" spans="1:10" ht="14" hidden="1" customHeight="1">
      <c r="A284" s="30" t="s">
        <v>386</v>
      </c>
      <c r="B284" s="20" t="s">
        <v>104</v>
      </c>
      <c r="C284" s="20" t="s">
        <v>387</v>
      </c>
      <c r="D284" s="21">
        <v>1</v>
      </c>
      <c r="E284" s="21"/>
      <c r="F284" s="21"/>
      <c r="G284" s="21" t="s">
        <v>24</v>
      </c>
      <c r="H284" s="20"/>
      <c r="I284" s="22"/>
      <c r="J284" s="20" t="s">
        <v>434</v>
      </c>
    </row>
    <row r="285" spans="1:10" ht="14" hidden="1" customHeight="1">
      <c r="A285" s="30" t="s">
        <v>386</v>
      </c>
      <c r="B285" s="20" t="s">
        <v>91</v>
      </c>
      <c r="C285" s="20" t="s">
        <v>388</v>
      </c>
      <c r="D285" s="21">
        <v>1</v>
      </c>
      <c r="E285" s="21"/>
      <c r="F285" s="21"/>
      <c r="G285" s="21" t="s">
        <v>35</v>
      </c>
      <c r="H285" s="20"/>
      <c r="I285" s="22"/>
      <c r="J285" s="20" t="s">
        <v>434</v>
      </c>
    </row>
    <row r="286" spans="1:10" ht="14" hidden="1" customHeight="1">
      <c r="A286" s="30" t="s">
        <v>386</v>
      </c>
      <c r="B286" s="20" t="s">
        <v>91</v>
      </c>
      <c r="C286" s="20" t="s">
        <v>389</v>
      </c>
      <c r="D286" s="21">
        <v>1</v>
      </c>
      <c r="E286" s="21"/>
      <c r="F286" s="21"/>
      <c r="G286" s="21" t="s">
        <v>35</v>
      </c>
      <c r="H286" s="20"/>
      <c r="I286" s="22"/>
      <c r="J286" s="20" t="s">
        <v>434</v>
      </c>
    </row>
    <row r="287" spans="1:10" ht="14" hidden="1" customHeight="1">
      <c r="A287" s="30" t="s">
        <v>386</v>
      </c>
      <c r="B287" s="20" t="s">
        <v>91</v>
      </c>
      <c r="C287" s="20" t="s">
        <v>390</v>
      </c>
      <c r="D287" s="21">
        <v>1</v>
      </c>
      <c r="E287" s="21"/>
      <c r="F287" s="21"/>
      <c r="G287" s="21" t="s">
        <v>35</v>
      </c>
      <c r="H287" s="20"/>
      <c r="I287" s="22"/>
      <c r="J287" s="20" t="s">
        <v>434</v>
      </c>
    </row>
    <row r="288" spans="1:10" ht="14" hidden="1" customHeight="1">
      <c r="A288" s="30" t="s">
        <v>386</v>
      </c>
      <c r="B288" s="20" t="s">
        <v>91</v>
      </c>
      <c r="C288" s="20" t="s">
        <v>391</v>
      </c>
      <c r="D288" s="21">
        <v>1</v>
      </c>
      <c r="E288" s="21"/>
      <c r="F288" s="21"/>
      <c r="G288" s="21" t="s">
        <v>35</v>
      </c>
      <c r="H288" s="20"/>
      <c r="I288" s="22"/>
      <c r="J288" s="20" t="s">
        <v>434</v>
      </c>
    </row>
    <row r="289" spans="1:10" ht="14" hidden="1" customHeight="1">
      <c r="A289" s="30" t="s">
        <v>386</v>
      </c>
      <c r="B289" s="20" t="s">
        <v>11</v>
      </c>
      <c r="C289" s="20" t="s">
        <v>392</v>
      </c>
      <c r="D289" s="21">
        <v>1</v>
      </c>
      <c r="E289" s="21"/>
      <c r="F289" s="21"/>
      <c r="G289" s="21" t="s">
        <v>13</v>
      </c>
      <c r="H289" s="20" t="s">
        <v>393</v>
      </c>
      <c r="I289" s="22"/>
      <c r="J289" s="20" t="s">
        <v>434</v>
      </c>
    </row>
    <row r="290" spans="1:10" ht="14" hidden="1" customHeight="1">
      <c r="A290" s="30" t="s">
        <v>386</v>
      </c>
      <c r="B290" s="20" t="s">
        <v>11</v>
      </c>
      <c r="C290" s="20" t="s">
        <v>394</v>
      </c>
      <c r="D290" s="21">
        <v>1</v>
      </c>
      <c r="E290" s="21"/>
      <c r="F290" s="21"/>
      <c r="G290" s="21" t="s">
        <v>24</v>
      </c>
      <c r="H290" s="20" t="s">
        <v>395</v>
      </c>
      <c r="I290" s="22"/>
      <c r="J290" s="20" t="s">
        <v>434</v>
      </c>
    </row>
    <row r="291" spans="1:10" ht="14" hidden="1" customHeight="1">
      <c r="A291" s="31" t="s">
        <v>396</v>
      </c>
      <c r="B291" s="23" t="s">
        <v>91</v>
      </c>
      <c r="C291" s="23" t="s">
        <v>397</v>
      </c>
      <c r="D291" s="24">
        <v>4</v>
      </c>
      <c r="E291" s="24"/>
      <c r="F291" s="24"/>
      <c r="G291" s="24" t="s">
        <v>35</v>
      </c>
      <c r="H291" s="23"/>
      <c r="I291" s="25"/>
      <c r="J291" s="20" t="s">
        <v>434</v>
      </c>
    </row>
    <row r="292" spans="1:10" ht="14" hidden="1" customHeight="1">
      <c r="A292" s="31" t="s">
        <v>396</v>
      </c>
      <c r="B292" s="23" t="s">
        <v>91</v>
      </c>
      <c r="C292" s="23" t="s">
        <v>398</v>
      </c>
      <c r="D292" s="24">
        <v>4</v>
      </c>
      <c r="E292" s="24"/>
      <c r="F292" s="24"/>
      <c r="G292" s="24" t="s">
        <v>24</v>
      </c>
      <c r="H292" s="23"/>
      <c r="I292" s="25"/>
      <c r="J292" s="20" t="s">
        <v>434</v>
      </c>
    </row>
    <row r="293" spans="1:10" ht="14" hidden="1" customHeight="1">
      <c r="A293" s="31" t="s">
        <v>396</v>
      </c>
      <c r="B293" s="23" t="s">
        <v>91</v>
      </c>
      <c r="C293" s="23" t="s">
        <v>399</v>
      </c>
      <c r="D293" s="24">
        <v>2</v>
      </c>
      <c r="E293" s="24"/>
      <c r="F293" s="24"/>
      <c r="G293" s="24" t="s">
        <v>24</v>
      </c>
      <c r="H293" s="23" t="s">
        <v>400</v>
      </c>
      <c r="I293" s="25"/>
      <c r="J293" s="20" t="s">
        <v>434</v>
      </c>
    </row>
    <row r="294" spans="1:10" ht="14" hidden="1" customHeight="1">
      <c r="A294" s="31" t="s">
        <v>396</v>
      </c>
      <c r="B294" s="23" t="s">
        <v>91</v>
      </c>
      <c r="C294" s="23" t="s">
        <v>401</v>
      </c>
      <c r="D294" s="24">
        <v>2</v>
      </c>
      <c r="E294" s="24"/>
      <c r="F294" s="24"/>
      <c r="G294" s="24" t="s">
        <v>35</v>
      </c>
      <c r="H294" s="23"/>
      <c r="I294" s="25"/>
      <c r="J294" s="20" t="s">
        <v>434</v>
      </c>
    </row>
    <row r="295" spans="1:10" ht="14" hidden="1" customHeight="1">
      <c r="A295" s="31" t="s">
        <v>396</v>
      </c>
      <c r="B295" s="23" t="s">
        <v>91</v>
      </c>
      <c r="C295" s="23" t="s">
        <v>402</v>
      </c>
      <c r="D295" s="24">
        <v>1</v>
      </c>
      <c r="E295" s="24"/>
      <c r="F295" s="24"/>
      <c r="G295" s="24" t="s">
        <v>24</v>
      </c>
      <c r="H295" s="23"/>
      <c r="I295" s="25"/>
      <c r="J295" s="20" t="s">
        <v>434</v>
      </c>
    </row>
    <row r="296" spans="1:10" ht="14" hidden="1" customHeight="1">
      <c r="A296" s="31" t="s">
        <v>396</v>
      </c>
      <c r="B296" s="23" t="s">
        <v>91</v>
      </c>
      <c r="C296" s="23" t="s">
        <v>403</v>
      </c>
      <c r="D296" s="24">
        <v>1</v>
      </c>
      <c r="E296" s="24"/>
      <c r="F296" s="24"/>
      <c r="G296" s="24" t="s">
        <v>35</v>
      </c>
      <c r="H296" s="23"/>
      <c r="I296" s="25"/>
      <c r="J296" s="20" t="s">
        <v>434</v>
      </c>
    </row>
    <row r="297" spans="1:10" ht="14" hidden="1" customHeight="1">
      <c r="A297" s="31" t="s">
        <v>396</v>
      </c>
      <c r="B297" s="23" t="s">
        <v>91</v>
      </c>
      <c r="C297" s="23" t="s">
        <v>404</v>
      </c>
      <c r="D297" s="24">
        <v>6</v>
      </c>
      <c r="E297" s="24"/>
      <c r="F297" s="24"/>
      <c r="G297" s="24" t="s">
        <v>35</v>
      </c>
      <c r="H297" s="23"/>
      <c r="I297" s="25"/>
      <c r="J297" s="20" t="s">
        <v>434</v>
      </c>
    </row>
    <row r="298" spans="1:10" ht="14" hidden="1" customHeight="1">
      <c r="A298" s="31" t="s">
        <v>396</v>
      </c>
      <c r="B298" s="23" t="s">
        <v>91</v>
      </c>
      <c r="C298" s="23" t="s">
        <v>405</v>
      </c>
      <c r="D298" s="24">
        <v>1</v>
      </c>
      <c r="E298" s="24"/>
      <c r="F298" s="24"/>
      <c r="G298" s="24" t="s">
        <v>35</v>
      </c>
      <c r="H298" s="23"/>
      <c r="I298" s="25"/>
      <c r="J298" s="20" t="s">
        <v>434</v>
      </c>
    </row>
    <row r="299" spans="1:10" ht="14" hidden="1" customHeight="1">
      <c r="A299" s="31" t="s">
        <v>396</v>
      </c>
      <c r="B299" s="23" t="s">
        <v>406</v>
      </c>
      <c r="C299" s="23" t="s">
        <v>407</v>
      </c>
      <c r="D299" s="24">
        <v>1</v>
      </c>
      <c r="E299" s="24"/>
      <c r="F299" s="24"/>
      <c r="G299" s="24" t="s">
        <v>24</v>
      </c>
      <c r="H299" s="23"/>
      <c r="I299" s="25"/>
      <c r="J299" s="20" t="s">
        <v>434</v>
      </c>
    </row>
    <row r="300" spans="1:10" ht="14" hidden="1" customHeight="1">
      <c r="A300" s="31" t="s">
        <v>396</v>
      </c>
      <c r="B300" s="23" t="s">
        <v>406</v>
      </c>
      <c r="C300" s="23" t="s">
        <v>408</v>
      </c>
      <c r="D300" s="24">
        <v>1</v>
      </c>
      <c r="E300" s="24"/>
      <c r="F300" s="24"/>
      <c r="G300" s="24" t="s">
        <v>35</v>
      </c>
      <c r="H300" s="23"/>
      <c r="I300" s="25"/>
      <c r="J300" s="20" t="s">
        <v>434</v>
      </c>
    </row>
    <row r="301" spans="1:10" ht="14" hidden="1" customHeight="1">
      <c r="A301" s="30" t="s">
        <v>409</v>
      </c>
      <c r="B301" s="20" t="s">
        <v>104</v>
      </c>
      <c r="C301" s="20" t="s">
        <v>410</v>
      </c>
      <c r="D301" s="21">
        <v>1</v>
      </c>
      <c r="E301" s="21"/>
      <c r="F301" s="21"/>
      <c r="G301" s="21" t="s">
        <v>24</v>
      </c>
      <c r="H301" s="20"/>
      <c r="I301" s="22"/>
      <c r="J301" s="20" t="s">
        <v>434</v>
      </c>
    </row>
    <row r="302" spans="1:10" ht="14" hidden="1" customHeight="1">
      <c r="A302" s="30" t="s">
        <v>409</v>
      </c>
      <c r="B302" s="20" t="s">
        <v>104</v>
      </c>
      <c r="C302" s="20" t="s">
        <v>411</v>
      </c>
      <c r="D302" s="21">
        <v>1</v>
      </c>
      <c r="E302" s="21"/>
      <c r="F302" s="21"/>
      <c r="G302" s="21" t="s">
        <v>24</v>
      </c>
      <c r="H302" s="20"/>
      <c r="I302" s="22"/>
      <c r="J302" s="20" t="s">
        <v>434</v>
      </c>
    </row>
    <row r="303" spans="1:10" ht="14" hidden="1" customHeight="1">
      <c r="A303" s="30" t="s">
        <v>409</v>
      </c>
      <c r="B303" s="20" t="s">
        <v>142</v>
      </c>
      <c r="C303" s="20" t="s">
        <v>412</v>
      </c>
      <c r="D303" s="21">
        <v>1</v>
      </c>
      <c r="E303" s="21"/>
      <c r="F303" s="21"/>
      <c r="G303" s="21" t="s">
        <v>24</v>
      </c>
      <c r="H303" s="20"/>
      <c r="I303" s="22"/>
      <c r="J303" s="20" t="s">
        <v>434</v>
      </c>
    </row>
    <row r="304" spans="1:10" ht="14" hidden="1" customHeight="1">
      <c r="A304" s="30" t="s">
        <v>409</v>
      </c>
      <c r="B304" s="20" t="s">
        <v>413</v>
      </c>
      <c r="C304" s="20" t="s">
        <v>414</v>
      </c>
      <c r="D304" s="21">
        <v>1</v>
      </c>
      <c r="E304" s="21"/>
      <c r="F304" s="21"/>
      <c r="G304" s="21" t="s">
        <v>24</v>
      </c>
      <c r="H304" s="20"/>
      <c r="I304" s="22"/>
      <c r="J304" s="20" t="s">
        <v>434</v>
      </c>
    </row>
    <row r="305" spans="1:10" ht="14" hidden="1" customHeight="1">
      <c r="A305" s="30" t="s">
        <v>409</v>
      </c>
      <c r="B305" s="20" t="s">
        <v>184</v>
      </c>
      <c r="C305" s="20" t="s">
        <v>415</v>
      </c>
      <c r="D305" s="21">
        <v>1</v>
      </c>
      <c r="E305" s="21"/>
      <c r="F305" s="21"/>
      <c r="G305" s="21" t="s">
        <v>24</v>
      </c>
      <c r="H305" s="20"/>
      <c r="I305" s="22"/>
      <c r="J305" s="20" t="s">
        <v>434</v>
      </c>
    </row>
    <row r="306" spans="1:10" ht="14" hidden="1" customHeight="1">
      <c r="A306" s="31" t="s">
        <v>416</v>
      </c>
      <c r="B306" s="23" t="s">
        <v>417</v>
      </c>
      <c r="C306" s="23" t="s">
        <v>418</v>
      </c>
      <c r="D306" s="24">
        <v>1</v>
      </c>
      <c r="E306" s="24"/>
      <c r="F306" s="24"/>
      <c r="G306" s="24" t="s">
        <v>13</v>
      </c>
      <c r="H306" s="23"/>
      <c r="I306" s="25"/>
      <c r="J306" s="20" t="s">
        <v>434</v>
      </c>
    </row>
    <row r="307" spans="1:10" ht="14" hidden="1" customHeight="1">
      <c r="A307" s="31" t="s">
        <v>416</v>
      </c>
      <c r="B307" s="23" t="s">
        <v>417</v>
      </c>
      <c r="C307" s="23" t="s">
        <v>419</v>
      </c>
      <c r="D307" s="24">
        <v>1</v>
      </c>
      <c r="E307" s="24"/>
      <c r="F307" s="24"/>
      <c r="G307" s="24" t="s">
        <v>35</v>
      </c>
      <c r="H307" s="23"/>
      <c r="I307" s="25"/>
      <c r="J307" s="20" t="s">
        <v>434</v>
      </c>
    </row>
    <row r="308" spans="1:10" ht="14" hidden="1" customHeight="1">
      <c r="A308" s="31" t="s">
        <v>416</v>
      </c>
      <c r="B308" s="23" t="s">
        <v>417</v>
      </c>
      <c r="C308" s="23" t="s">
        <v>420</v>
      </c>
      <c r="D308" s="24">
        <v>2</v>
      </c>
      <c r="E308" s="24"/>
      <c r="F308" s="24"/>
      <c r="G308" s="24" t="s">
        <v>13</v>
      </c>
      <c r="H308" s="23"/>
      <c r="I308" s="25"/>
      <c r="J308" s="20" t="s">
        <v>434</v>
      </c>
    </row>
    <row r="309" spans="1:10" ht="14" hidden="1" customHeight="1">
      <c r="A309" s="31" t="s">
        <v>416</v>
      </c>
      <c r="B309" s="23" t="s">
        <v>417</v>
      </c>
      <c r="C309" s="23" t="s">
        <v>421</v>
      </c>
      <c r="D309" s="24">
        <v>1</v>
      </c>
      <c r="E309" s="24"/>
      <c r="F309" s="24"/>
      <c r="G309" s="24" t="s">
        <v>13</v>
      </c>
      <c r="H309" s="23"/>
      <c r="I309" s="25"/>
      <c r="J309" s="20" t="s">
        <v>434</v>
      </c>
    </row>
    <row r="310" spans="1:10" ht="14" hidden="1" customHeight="1">
      <c r="A310" s="31" t="s">
        <v>416</v>
      </c>
      <c r="B310" s="23" t="s">
        <v>417</v>
      </c>
      <c r="C310" s="23" t="s">
        <v>422</v>
      </c>
      <c r="D310" s="24">
        <v>1</v>
      </c>
      <c r="E310" s="24"/>
      <c r="F310" s="24"/>
      <c r="G310" s="24" t="s">
        <v>35</v>
      </c>
      <c r="H310" s="23" t="s">
        <v>221</v>
      </c>
      <c r="I310" s="25"/>
      <c r="J310" s="20" t="s">
        <v>434</v>
      </c>
    </row>
    <row r="311" spans="1:10" ht="14" hidden="1" customHeight="1">
      <c r="A311" s="31" t="s">
        <v>416</v>
      </c>
      <c r="B311" s="23" t="s">
        <v>417</v>
      </c>
      <c r="C311" s="23" t="s">
        <v>423</v>
      </c>
      <c r="D311" s="24">
        <v>1</v>
      </c>
      <c r="E311" s="24"/>
      <c r="F311" s="24"/>
      <c r="G311" s="24" t="s">
        <v>35</v>
      </c>
      <c r="H311" s="23"/>
      <c r="I311" s="25"/>
      <c r="J311" s="20" t="s">
        <v>434</v>
      </c>
    </row>
    <row r="312" spans="1:10" ht="14" hidden="1" customHeight="1">
      <c r="A312" s="31" t="s">
        <v>416</v>
      </c>
      <c r="B312" s="23" t="s">
        <v>424</v>
      </c>
      <c r="C312" s="23" t="s">
        <v>425</v>
      </c>
      <c r="D312" s="24">
        <v>1</v>
      </c>
      <c r="E312" s="24"/>
      <c r="F312" s="24"/>
      <c r="G312" s="24" t="s">
        <v>13</v>
      </c>
      <c r="H312" s="23" t="s">
        <v>426</v>
      </c>
      <c r="I312" s="25"/>
      <c r="J312" s="20" t="s">
        <v>434</v>
      </c>
    </row>
    <row r="313" spans="1:10" ht="14" hidden="1" customHeight="1">
      <c r="A313" s="31" t="s">
        <v>416</v>
      </c>
      <c r="B313" s="23" t="s">
        <v>424</v>
      </c>
      <c r="C313" s="23" t="s">
        <v>427</v>
      </c>
      <c r="D313" s="24">
        <v>1</v>
      </c>
      <c r="E313" s="24"/>
      <c r="F313" s="24"/>
      <c r="G313" s="24" t="s">
        <v>13</v>
      </c>
      <c r="H313" s="23" t="s">
        <v>428</v>
      </c>
      <c r="I313" s="25"/>
      <c r="J313" s="20" t="s">
        <v>434</v>
      </c>
    </row>
    <row r="314" spans="1:10" ht="14" hidden="1" customHeight="1">
      <c r="A314" s="31" t="s">
        <v>416</v>
      </c>
      <c r="B314" s="23" t="s">
        <v>424</v>
      </c>
      <c r="C314" s="23" t="s">
        <v>429</v>
      </c>
      <c r="D314" s="24">
        <v>1</v>
      </c>
      <c r="E314" s="24"/>
      <c r="F314" s="24"/>
      <c r="G314" s="24" t="s">
        <v>13</v>
      </c>
      <c r="H314" s="23"/>
      <c r="I314" s="25"/>
      <c r="J314" s="20" t="s">
        <v>434</v>
      </c>
    </row>
    <row r="315" spans="1:10" ht="14" hidden="1" customHeight="1">
      <c r="A315" s="31" t="s">
        <v>416</v>
      </c>
      <c r="B315" s="23" t="s">
        <v>424</v>
      </c>
      <c r="C315" s="23" t="s">
        <v>430</v>
      </c>
      <c r="D315" s="24">
        <v>1</v>
      </c>
      <c r="E315" s="24"/>
      <c r="F315" s="24"/>
      <c r="G315" s="24" t="s">
        <v>13</v>
      </c>
      <c r="H315" s="23"/>
      <c r="I315" s="25"/>
      <c r="J315" s="20" t="s">
        <v>434</v>
      </c>
    </row>
    <row r="316" spans="1:10" ht="14" hidden="1" customHeight="1">
      <c r="A316" s="31" t="s">
        <v>416</v>
      </c>
      <c r="B316" s="23" t="s">
        <v>424</v>
      </c>
      <c r="C316" s="23" t="s">
        <v>431</v>
      </c>
      <c r="D316" s="24">
        <v>1</v>
      </c>
      <c r="E316" s="24"/>
      <c r="F316" s="24"/>
      <c r="G316" s="24" t="s">
        <v>13</v>
      </c>
      <c r="H316" s="23" t="s">
        <v>432</v>
      </c>
      <c r="I316" s="25"/>
      <c r="J316" s="20" t="s">
        <v>434</v>
      </c>
    </row>
    <row r="317" spans="1:10" ht="14" hidden="1" customHeight="1">
      <c r="A317" s="31" t="s">
        <v>416</v>
      </c>
      <c r="B317" s="23" t="s">
        <v>424</v>
      </c>
      <c r="C317" s="23" t="s">
        <v>433</v>
      </c>
      <c r="D317" s="24">
        <v>1</v>
      </c>
      <c r="E317" s="24"/>
      <c r="F317" s="24"/>
      <c r="G317" s="24" t="s">
        <v>13</v>
      </c>
      <c r="H317" s="23"/>
      <c r="I317" s="25"/>
      <c r="J317" s="20" t="s">
        <v>434</v>
      </c>
    </row>
  </sheetData>
  <mergeCells count="2">
    <mergeCell ref="A1:J1"/>
    <mergeCell ref="A2:J2"/>
  </mergeCells>
  <conditionalFormatting sqref="G5:G317">
    <cfRule type="expression" dxfId="9" priority="1">
      <formula>G5="Essential"</formula>
    </cfRule>
    <cfRule type="expression" dxfId="8" priority="2">
      <formula>G5="Optional"</formula>
    </cfRule>
  </conditionalFormatting>
  <conditionalFormatting sqref="J5:J317">
    <cfRule type="expression" dxfId="7" priority="3">
      <formula>J5="No"</formula>
    </cfRule>
    <cfRule type="expression" dxfId="6" priority="4">
      <formula>J5="Yes"</formula>
    </cfRule>
  </conditionalFormatting>
  <dataValidations disablePrompts="1" count="1">
    <dataValidation type="list" sqref="J5:J317" xr:uid="{9AD2BA1D-1243-4B3D-81EF-B847AEB0500F}">
      <formula1>"Yes,No,Maybe"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44C1A-2A4C-4E4A-82F4-C6F79B58D5E2}">
  <dimension ref="A1:K97"/>
  <sheetViews>
    <sheetView workbookViewId="0">
      <selection activeCell="K11" sqref="K11"/>
    </sheetView>
  </sheetViews>
  <sheetFormatPr defaultRowHeight="14"/>
  <cols>
    <col min="1" max="1" width="29.83203125" customWidth="1"/>
    <col min="2" max="2" width="33.08203125" style="43" customWidth="1"/>
    <col min="4" max="5" width="8.6640625" style="49"/>
    <col min="6" max="7" width="0" hidden="1" customWidth="1"/>
    <col min="8" max="8" width="2.08203125" customWidth="1"/>
    <col min="9" max="9" width="13.1640625" customWidth="1"/>
    <col min="10" max="10" width="12.5" customWidth="1"/>
  </cols>
  <sheetData>
    <row r="1" spans="1:11" ht="18">
      <c r="A1" s="44" t="s">
        <v>439</v>
      </c>
      <c r="B1" s="44" t="s">
        <v>440</v>
      </c>
      <c r="C1" s="44" t="s">
        <v>441</v>
      </c>
      <c r="D1" s="45" t="s">
        <v>436</v>
      </c>
      <c r="E1" s="45" t="s">
        <v>437</v>
      </c>
      <c r="F1" s="44"/>
      <c r="G1" s="44"/>
      <c r="I1" s="50">
        <f>SUM(E2:E435)+SUM(K10:K15)</f>
        <v>2496.5400000000009</v>
      </c>
      <c r="J1" t="s">
        <v>486</v>
      </c>
    </row>
    <row r="2" spans="1:11">
      <c r="A2" s="32" t="s">
        <v>10</v>
      </c>
      <c r="B2" s="40" t="s">
        <v>17</v>
      </c>
      <c r="C2" s="33">
        <v>1</v>
      </c>
      <c r="D2" s="46">
        <v>9.4700000000000006</v>
      </c>
      <c r="E2" s="46">
        <f>C2*D2</f>
        <v>9.4700000000000006</v>
      </c>
      <c r="F2" s="34"/>
      <c r="G2" s="35" t="s">
        <v>438</v>
      </c>
    </row>
    <row r="3" spans="1:11">
      <c r="A3" s="32" t="s">
        <v>10</v>
      </c>
      <c r="B3" s="40" t="s">
        <v>19</v>
      </c>
      <c r="C3" s="33">
        <v>1</v>
      </c>
      <c r="D3" s="46">
        <v>9.85</v>
      </c>
      <c r="E3" s="46">
        <f t="shared" ref="E3:E43" si="0">C3*D3</f>
        <v>9.85</v>
      </c>
      <c r="F3" s="34"/>
      <c r="G3" s="35" t="s">
        <v>438</v>
      </c>
      <c r="J3" t="s">
        <v>480</v>
      </c>
      <c r="K3" s="49">
        <f>SUM(E2:E21)</f>
        <v>191.78</v>
      </c>
    </row>
    <row r="4" spans="1:11">
      <c r="A4" s="32" t="s">
        <v>10</v>
      </c>
      <c r="B4" s="40" t="s">
        <v>442</v>
      </c>
      <c r="C4" s="33">
        <v>1</v>
      </c>
      <c r="D4" s="46">
        <v>9.99</v>
      </c>
      <c r="E4" s="46">
        <f t="shared" si="0"/>
        <v>9.99</v>
      </c>
      <c r="F4" s="34"/>
      <c r="G4" s="35" t="s">
        <v>438</v>
      </c>
      <c r="J4" t="s">
        <v>481</v>
      </c>
      <c r="K4" s="49">
        <f>SUM(E22:E35)</f>
        <v>558.59999999999991</v>
      </c>
    </row>
    <row r="5" spans="1:11">
      <c r="A5" s="32" t="s">
        <v>10</v>
      </c>
      <c r="B5" s="40" t="s">
        <v>29</v>
      </c>
      <c r="C5" s="33">
        <v>1</v>
      </c>
      <c r="D5" s="46">
        <v>30.59</v>
      </c>
      <c r="E5" s="46">
        <f t="shared" si="0"/>
        <v>30.59</v>
      </c>
      <c r="F5" s="34"/>
      <c r="G5" s="35" t="s">
        <v>438</v>
      </c>
      <c r="J5" t="s">
        <v>482</v>
      </c>
      <c r="K5" s="49">
        <f>SUM(E36:E43)</f>
        <v>646.08000000000004</v>
      </c>
    </row>
    <row r="6" spans="1:11">
      <c r="A6" s="32" t="s">
        <v>10</v>
      </c>
      <c r="B6" s="40" t="s">
        <v>479</v>
      </c>
      <c r="C6" s="33">
        <v>1</v>
      </c>
      <c r="D6" s="51">
        <v>6.99</v>
      </c>
      <c r="E6" s="51">
        <f t="shared" si="0"/>
        <v>6.99</v>
      </c>
      <c r="F6" s="34"/>
      <c r="G6" s="35" t="s">
        <v>438</v>
      </c>
      <c r="J6" t="s">
        <v>189</v>
      </c>
      <c r="K6" s="49">
        <f>SUM(E44:E72)</f>
        <v>436.65000000000009</v>
      </c>
    </row>
    <row r="7" spans="1:11">
      <c r="A7" s="32" t="s">
        <v>10</v>
      </c>
      <c r="B7" s="40" t="s">
        <v>443</v>
      </c>
      <c r="C7" s="33">
        <v>1</v>
      </c>
      <c r="D7" s="46">
        <v>12.99</v>
      </c>
      <c r="E7" s="46">
        <f t="shared" si="0"/>
        <v>12.99</v>
      </c>
      <c r="F7" s="34"/>
      <c r="G7" s="35" t="s">
        <v>438</v>
      </c>
      <c r="J7" t="s">
        <v>301</v>
      </c>
      <c r="K7" s="49">
        <f>SUM(E73:E90)</f>
        <v>84.460000000000008</v>
      </c>
    </row>
    <row r="8" spans="1:11">
      <c r="A8" s="32" t="s">
        <v>10</v>
      </c>
      <c r="B8" s="40" t="s">
        <v>36</v>
      </c>
      <c r="C8" s="33">
        <v>1</v>
      </c>
      <c r="D8" s="46">
        <v>4.49</v>
      </c>
      <c r="E8" s="46">
        <f t="shared" si="0"/>
        <v>4.49</v>
      </c>
      <c r="F8" s="34"/>
      <c r="G8" s="35" t="s">
        <v>438</v>
      </c>
      <c r="J8" t="s">
        <v>484</v>
      </c>
      <c r="K8" s="49">
        <f>SUM(E91:E97)</f>
        <v>78.97</v>
      </c>
    </row>
    <row r="9" spans="1:11">
      <c r="A9" s="32" t="s">
        <v>10</v>
      </c>
      <c r="B9" s="40" t="s">
        <v>483</v>
      </c>
      <c r="C9" s="33">
        <v>1</v>
      </c>
      <c r="D9" s="46">
        <v>6.98</v>
      </c>
      <c r="E9" s="46">
        <f t="shared" si="0"/>
        <v>6.98</v>
      </c>
      <c r="F9" s="34"/>
      <c r="G9" s="35" t="s">
        <v>438</v>
      </c>
    </row>
    <row r="10" spans="1:11">
      <c r="A10" s="32" t="s">
        <v>10</v>
      </c>
      <c r="B10" s="40" t="s">
        <v>45</v>
      </c>
      <c r="C10" s="33">
        <v>2</v>
      </c>
      <c r="D10" s="46">
        <v>4.97</v>
      </c>
      <c r="E10" s="46">
        <f t="shared" si="0"/>
        <v>9.94</v>
      </c>
      <c r="F10" s="34"/>
      <c r="G10" s="35" t="s">
        <v>438</v>
      </c>
      <c r="J10" t="s">
        <v>485</v>
      </c>
      <c r="K10" s="49">
        <f>SIU!$C$3</f>
        <v>450</v>
      </c>
    </row>
    <row r="11" spans="1:11">
      <c r="A11" s="32" t="s">
        <v>10</v>
      </c>
      <c r="B11" s="40" t="s">
        <v>47</v>
      </c>
      <c r="C11" s="33">
        <v>1</v>
      </c>
      <c r="D11" s="46">
        <v>7.8</v>
      </c>
      <c r="E11" s="46">
        <f t="shared" si="0"/>
        <v>7.8</v>
      </c>
      <c r="F11" s="34"/>
      <c r="G11" s="35" t="s">
        <v>438</v>
      </c>
      <c r="J11" t="s">
        <v>526</v>
      </c>
      <c r="K11" s="57">
        <v>50</v>
      </c>
    </row>
    <row r="12" spans="1:11">
      <c r="A12" s="32" t="s">
        <v>10</v>
      </c>
      <c r="B12" s="40" t="s">
        <v>51</v>
      </c>
      <c r="C12" s="33">
        <v>1</v>
      </c>
      <c r="D12" s="46">
        <v>6.3</v>
      </c>
      <c r="E12" s="46">
        <f t="shared" si="0"/>
        <v>6.3</v>
      </c>
      <c r="F12" s="34"/>
      <c r="G12" s="35" t="s">
        <v>438</v>
      </c>
    </row>
    <row r="13" spans="1:11">
      <c r="A13" s="32" t="s">
        <v>10</v>
      </c>
      <c r="B13" s="40" t="s">
        <v>52</v>
      </c>
      <c r="C13" s="33">
        <v>1</v>
      </c>
      <c r="D13" s="46">
        <v>5.49</v>
      </c>
      <c r="E13" s="46">
        <f t="shared" si="0"/>
        <v>5.49</v>
      </c>
      <c r="F13" s="34"/>
      <c r="G13" s="35" t="s">
        <v>438</v>
      </c>
    </row>
    <row r="14" spans="1:11">
      <c r="A14" s="32" t="s">
        <v>10</v>
      </c>
      <c r="B14" s="40" t="s">
        <v>58</v>
      </c>
      <c r="C14" s="33">
        <v>1</v>
      </c>
      <c r="D14" s="46">
        <v>16.989999999999998</v>
      </c>
      <c r="E14" s="46">
        <f t="shared" si="0"/>
        <v>16.989999999999998</v>
      </c>
      <c r="F14" s="34"/>
      <c r="G14" s="35" t="s">
        <v>438</v>
      </c>
    </row>
    <row r="15" spans="1:11">
      <c r="A15" s="32" t="s">
        <v>10</v>
      </c>
      <c r="B15" s="40" t="s">
        <v>444</v>
      </c>
      <c r="C15" s="33">
        <v>1</v>
      </c>
      <c r="D15" s="46">
        <v>6.99</v>
      </c>
      <c r="E15" s="46">
        <f t="shared" si="0"/>
        <v>6.99</v>
      </c>
      <c r="F15" s="34"/>
      <c r="G15" s="35" t="s">
        <v>438</v>
      </c>
    </row>
    <row r="16" spans="1:11">
      <c r="A16" s="32" t="s">
        <v>10</v>
      </c>
      <c r="B16" s="40" t="s">
        <v>61</v>
      </c>
      <c r="C16" s="33">
        <v>1</v>
      </c>
      <c r="D16" s="46">
        <v>15.99</v>
      </c>
      <c r="E16" s="46">
        <f t="shared" si="0"/>
        <v>15.99</v>
      </c>
      <c r="F16" s="34"/>
      <c r="G16" s="35" t="s">
        <v>438</v>
      </c>
    </row>
    <row r="17" spans="1:7">
      <c r="A17" s="32" t="s">
        <v>10</v>
      </c>
      <c r="B17" s="40" t="s">
        <v>64</v>
      </c>
      <c r="C17" s="33">
        <v>1</v>
      </c>
      <c r="D17" s="46">
        <v>4.99</v>
      </c>
      <c r="E17" s="46">
        <f t="shared" si="0"/>
        <v>4.99</v>
      </c>
      <c r="F17" s="34"/>
      <c r="G17" s="35" t="s">
        <v>438</v>
      </c>
    </row>
    <row r="18" spans="1:7">
      <c r="A18" s="32" t="s">
        <v>10</v>
      </c>
      <c r="B18" s="40" t="s">
        <v>71</v>
      </c>
      <c r="C18" s="33">
        <v>1</v>
      </c>
      <c r="D18" s="46">
        <v>3.59</v>
      </c>
      <c r="E18" s="46">
        <f t="shared" si="0"/>
        <v>3.59</v>
      </c>
      <c r="F18" s="34"/>
      <c r="G18" s="35" t="s">
        <v>438</v>
      </c>
    </row>
    <row r="19" spans="1:7">
      <c r="A19" s="32" t="s">
        <v>10</v>
      </c>
      <c r="B19" s="40" t="s">
        <v>75</v>
      </c>
      <c r="C19" s="33">
        <v>1</v>
      </c>
      <c r="D19" s="46">
        <v>8.99</v>
      </c>
      <c r="E19" s="46">
        <f t="shared" si="0"/>
        <v>8.99</v>
      </c>
      <c r="F19" s="34"/>
      <c r="G19" s="35" t="s">
        <v>438</v>
      </c>
    </row>
    <row r="20" spans="1:7">
      <c r="A20" s="32" t="s">
        <v>10</v>
      </c>
      <c r="B20" s="40" t="s">
        <v>76</v>
      </c>
      <c r="C20" s="33">
        <v>1</v>
      </c>
      <c r="D20" s="46">
        <v>5.38</v>
      </c>
      <c r="E20" s="46">
        <f t="shared" si="0"/>
        <v>5.38</v>
      </c>
      <c r="F20" s="34"/>
      <c r="G20" s="35" t="s">
        <v>438</v>
      </c>
    </row>
    <row r="21" spans="1:7">
      <c r="A21" s="32" t="s">
        <v>10</v>
      </c>
      <c r="B21" s="40" t="s">
        <v>445</v>
      </c>
      <c r="C21" s="33">
        <v>1</v>
      </c>
      <c r="D21" s="46">
        <v>7.98</v>
      </c>
      <c r="E21" s="46">
        <f t="shared" si="0"/>
        <v>7.98</v>
      </c>
      <c r="F21" s="34"/>
      <c r="G21" s="35" t="s">
        <v>438</v>
      </c>
    </row>
    <row r="22" spans="1:7">
      <c r="A22" s="36" t="s">
        <v>103</v>
      </c>
      <c r="B22" s="41" t="s">
        <v>446</v>
      </c>
      <c r="C22" s="37">
        <v>1</v>
      </c>
      <c r="D22" s="47">
        <v>26.99</v>
      </c>
      <c r="E22" s="46">
        <f t="shared" si="0"/>
        <v>26.99</v>
      </c>
      <c r="F22" s="38"/>
      <c r="G22" s="39" t="s">
        <v>438</v>
      </c>
    </row>
    <row r="23" spans="1:7">
      <c r="A23" s="36" t="s">
        <v>103</v>
      </c>
      <c r="B23" s="41" t="s">
        <v>447</v>
      </c>
      <c r="C23" s="37">
        <v>1</v>
      </c>
      <c r="D23" s="47">
        <v>95</v>
      </c>
      <c r="E23" s="46">
        <f t="shared" si="0"/>
        <v>95</v>
      </c>
      <c r="F23" s="38"/>
      <c r="G23" s="39" t="s">
        <v>438</v>
      </c>
    </row>
    <row r="24" spans="1:7">
      <c r="A24" s="36" t="s">
        <v>103</v>
      </c>
      <c r="B24" s="41" t="s">
        <v>448</v>
      </c>
      <c r="C24" s="37">
        <v>1</v>
      </c>
      <c r="D24" s="47">
        <v>49.99</v>
      </c>
      <c r="E24" s="46">
        <f t="shared" si="0"/>
        <v>49.99</v>
      </c>
      <c r="F24" s="38"/>
      <c r="G24" s="39" t="s">
        <v>438</v>
      </c>
    </row>
    <row r="25" spans="1:7">
      <c r="A25" s="36" t="s">
        <v>103</v>
      </c>
      <c r="B25" s="41" t="s">
        <v>112</v>
      </c>
      <c r="C25" s="37">
        <v>1</v>
      </c>
      <c r="D25" s="47">
        <v>19.940000000000001</v>
      </c>
      <c r="E25" s="46">
        <f t="shared" si="0"/>
        <v>19.940000000000001</v>
      </c>
      <c r="F25" s="38"/>
      <c r="G25" s="39" t="s">
        <v>438</v>
      </c>
    </row>
    <row r="26" spans="1:7">
      <c r="A26" s="36" t="s">
        <v>103</v>
      </c>
      <c r="B26" s="41" t="s">
        <v>113</v>
      </c>
      <c r="C26" s="37">
        <v>1</v>
      </c>
      <c r="D26" s="47">
        <v>179.99</v>
      </c>
      <c r="E26" s="46">
        <f t="shared" si="0"/>
        <v>179.99</v>
      </c>
      <c r="F26" s="38"/>
      <c r="G26" s="39" t="s">
        <v>438</v>
      </c>
    </row>
    <row r="27" spans="1:7">
      <c r="A27" s="36" t="s">
        <v>103</v>
      </c>
      <c r="B27" s="41" t="s">
        <v>115</v>
      </c>
      <c r="C27" s="37">
        <v>1</v>
      </c>
      <c r="D27" s="47">
        <v>6.78</v>
      </c>
      <c r="E27" s="46">
        <f t="shared" si="0"/>
        <v>6.78</v>
      </c>
      <c r="F27" s="38"/>
      <c r="G27" s="39" t="s">
        <v>438</v>
      </c>
    </row>
    <row r="28" spans="1:7">
      <c r="A28" s="36" t="s">
        <v>103</v>
      </c>
      <c r="B28" s="41" t="s">
        <v>116</v>
      </c>
      <c r="C28" s="37">
        <v>1</v>
      </c>
      <c r="D28" s="47">
        <v>21.59</v>
      </c>
      <c r="E28" s="46">
        <f t="shared" si="0"/>
        <v>21.59</v>
      </c>
      <c r="F28" s="38"/>
      <c r="G28" s="39" t="s">
        <v>438</v>
      </c>
    </row>
    <row r="29" spans="1:7">
      <c r="A29" s="36" t="s">
        <v>103</v>
      </c>
      <c r="B29" s="41" t="s">
        <v>120</v>
      </c>
      <c r="C29" s="37">
        <v>1</v>
      </c>
      <c r="D29" s="47">
        <v>11.69</v>
      </c>
      <c r="E29" s="46">
        <f t="shared" si="0"/>
        <v>11.69</v>
      </c>
      <c r="F29" s="38"/>
      <c r="G29" s="39" t="s">
        <v>438</v>
      </c>
    </row>
    <row r="30" spans="1:7">
      <c r="A30" s="36" t="s">
        <v>103</v>
      </c>
      <c r="B30" s="41" t="s">
        <v>123</v>
      </c>
      <c r="C30" s="37">
        <v>2</v>
      </c>
      <c r="D30" s="47">
        <v>17.100000000000001</v>
      </c>
      <c r="E30" s="46">
        <f t="shared" si="0"/>
        <v>34.200000000000003</v>
      </c>
      <c r="F30" s="38"/>
      <c r="G30" s="39" t="s">
        <v>438</v>
      </c>
    </row>
    <row r="31" spans="1:7">
      <c r="A31" s="36" t="s">
        <v>103</v>
      </c>
      <c r="B31" s="41" t="s">
        <v>449</v>
      </c>
      <c r="C31" s="37">
        <v>1</v>
      </c>
      <c r="D31" s="47">
        <v>23.99</v>
      </c>
      <c r="E31" s="46">
        <f t="shared" si="0"/>
        <v>23.99</v>
      </c>
      <c r="F31" s="38"/>
      <c r="G31" s="39" t="s">
        <v>438</v>
      </c>
    </row>
    <row r="32" spans="1:7">
      <c r="A32" s="36" t="s">
        <v>103</v>
      </c>
      <c r="B32" s="41" t="s">
        <v>128</v>
      </c>
      <c r="C32" s="37">
        <v>2</v>
      </c>
      <c r="D32" s="47">
        <v>19.989999999999998</v>
      </c>
      <c r="E32" s="46">
        <f t="shared" si="0"/>
        <v>39.979999999999997</v>
      </c>
      <c r="F32" s="38"/>
      <c r="G32" s="39" t="s">
        <v>438</v>
      </c>
    </row>
    <row r="33" spans="1:7">
      <c r="A33" s="36" t="s">
        <v>103</v>
      </c>
      <c r="B33" s="41" t="s">
        <v>450</v>
      </c>
      <c r="C33" s="37">
        <v>1</v>
      </c>
      <c r="D33" s="47">
        <v>26.99</v>
      </c>
      <c r="E33" s="46">
        <f t="shared" si="0"/>
        <v>26.99</v>
      </c>
      <c r="F33" s="38"/>
      <c r="G33" s="39" t="s">
        <v>438</v>
      </c>
    </row>
    <row r="34" spans="1:7">
      <c r="A34" s="36" t="s">
        <v>103</v>
      </c>
      <c r="B34" s="41" t="s">
        <v>451</v>
      </c>
      <c r="C34" s="37">
        <v>1</v>
      </c>
      <c r="D34" s="47">
        <v>11.49</v>
      </c>
      <c r="E34" s="46">
        <f t="shared" si="0"/>
        <v>11.49</v>
      </c>
      <c r="F34" s="38"/>
      <c r="G34" s="39" t="s">
        <v>438</v>
      </c>
    </row>
    <row r="35" spans="1:7">
      <c r="A35" s="36" t="s">
        <v>103</v>
      </c>
      <c r="B35" s="41" t="s">
        <v>149</v>
      </c>
      <c r="C35" s="37">
        <v>1</v>
      </c>
      <c r="D35" s="47">
        <v>9.98</v>
      </c>
      <c r="E35" s="46">
        <f t="shared" si="0"/>
        <v>9.98</v>
      </c>
      <c r="F35" s="38"/>
      <c r="G35" s="39" t="s">
        <v>438</v>
      </c>
    </row>
    <row r="36" spans="1:7">
      <c r="A36" s="32" t="s">
        <v>150</v>
      </c>
      <c r="B36" s="40" t="s">
        <v>452</v>
      </c>
      <c r="C36" s="33">
        <v>1</v>
      </c>
      <c r="D36" s="46">
        <v>185.08</v>
      </c>
      <c r="E36" s="46">
        <f t="shared" si="0"/>
        <v>185.08</v>
      </c>
      <c r="F36" s="34"/>
      <c r="G36" s="35" t="s">
        <v>438</v>
      </c>
    </row>
    <row r="37" spans="1:7">
      <c r="A37" s="32" t="s">
        <v>150</v>
      </c>
      <c r="B37" s="40" t="s">
        <v>453</v>
      </c>
      <c r="C37" s="33">
        <v>1</v>
      </c>
      <c r="D37" s="46">
        <v>159.99</v>
      </c>
      <c r="E37" s="46">
        <f t="shared" si="0"/>
        <v>159.99</v>
      </c>
      <c r="F37" s="34"/>
      <c r="G37" s="35" t="s">
        <v>438</v>
      </c>
    </row>
    <row r="38" spans="1:7">
      <c r="A38" s="32" t="s">
        <v>150</v>
      </c>
      <c r="B38" s="40" t="s">
        <v>454</v>
      </c>
      <c r="C38" s="33">
        <v>1</v>
      </c>
      <c r="D38" s="46">
        <v>39.979999999999997</v>
      </c>
      <c r="E38" s="46">
        <f t="shared" si="0"/>
        <v>39.979999999999997</v>
      </c>
      <c r="F38" s="34"/>
      <c r="G38" s="35" t="s">
        <v>438</v>
      </c>
    </row>
    <row r="39" spans="1:7">
      <c r="A39" s="32" t="s">
        <v>150</v>
      </c>
      <c r="B39" s="40" t="s">
        <v>455</v>
      </c>
      <c r="C39" s="33">
        <v>1</v>
      </c>
      <c r="D39" s="46">
        <v>32.89</v>
      </c>
      <c r="E39" s="46">
        <f t="shared" si="0"/>
        <v>32.89</v>
      </c>
      <c r="F39" s="34"/>
      <c r="G39" s="35" t="s">
        <v>438</v>
      </c>
    </row>
    <row r="40" spans="1:7">
      <c r="A40" s="32" t="s">
        <v>150</v>
      </c>
      <c r="B40" s="40" t="s">
        <v>155</v>
      </c>
      <c r="C40" s="33">
        <v>1</v>
      </c>
      <c r="D40" s="46">
        <v>36.57</v>
      </c>
      <c r="E40" s="46">
        <f t="shared" si="0"/>
        <v>36.57</v>
      </c>
      <c r="F40" s="34"/>
      <c r="G40" s="35" t="s">
        <v>438</v>
      </c>
    </row>
    <row r="41" spans="1:7">
      <c r="A41" s="32" t="s">
        <v>150</v>
      </c>
      <c r="B41" s="40" t="s">
        <v>456</v>
      </c>
      <c r="C41" s="33">
        <v>1</v>
      </c>
      <c r="D41" s="46">
        <v>139.99</v>
      </c>
      <c r="E41" s="46">
        <f t="shared" si="0"/>
        <v>139.99</v>
      </c>
      <c r="F41" s="34"/>
      <c r="G41" s="35" t="s">
        <v>438</v>
      </c>
    </row>
    <row r="42" spans="1:7">
      <c r="A42" s="32" t="s">
        <v>150</v>
      </c>
      <c r="B42" s="40" t="s">
        <v>175</v>
      </c>
      <c r="C42" s="33">
        <v>1</v>
      </c>
      <c r="D42" s="46">
        <v>21.59</v>
      </c>
      <c r="E42" s="46">
        <f t="shared" si="0"/>
        <v>21.59</v>
      </c>
      <c r="F42" s="34"/>
      <c r="G42" s="35" t="s">
        <v>438</v>
      </c>
    </row>
    <row r="43" spans="1:7">
      <c r="A43" s="32" t="s">
        <v>150</v>
      </c>
      <c r="B43" s="40" t="s">
        <v>117</v>
      </c>
      <c r="C43" s="33">
        <v>1</v>
      </c>
      <c r="D43" s="46">
        <v>29.99</v>
      </c>
      <c r="E43" s="46">
        <f t="shared" si="0"/>
        <v>29.99</v>
      </c>
      <c r="F43" s="34"/>
      <c r="G43" s="35" t="s">
        <v>438</v>
      </c>
    </row>
    <row r="44" spans="1:7">
      <c r="A44" s="36" t="s">
        <v>189</v>
      </c>
      <c r="B44" s="41" t="s">
        <v>457</v>
      </c>
      <c r="C44" s="37">
        <v>1</v>
      </c>
      <c r="D44" s="47">
        <v>108.99</v>
      </c>
      <c r="E44" s="46">
        <f t="shared" ref="E44:E73" si="1">C44*D44</f>
        <v>108.99</v>
      </c>
      <c r="F44" s="38"/>
      <c r="G44" s="39" t="s">
        <v>438</v>
      </c>
    </row>
    <row r="45" spans="1:7">
      <c r="A45" s="36" t="s">
        <v>189</v>
      </c>
      <c r="B45" s="41" t="s">
        <v>458</v>
      </c>
      <c r="C45" s="37">
        <v>1</v>
      </c>
      <c r="D45" s="47">
        <v>59.98</v>
      </c>
      <c r="E45" s="46">
        <f t="shared" si="1"/>
        <v>59.98</v>
      </c>
      <c r="F45" s="38"/>
      <c r="G45" s="39" t="s">
        <v>438</v>
      </c>
    </row>
    <row r="46" spans="1:7">
      <c r="A46" s="36" t="s">
        <v>189</v>
      </c>
      <c r="B46" s="41" t="s">
        <v>204</v>
      </c>
      <c r="C46" s="37">
        <v>1</v>
      </c>
      <c r="D46" s="47">
        <v>6.53</v>
      </c>
      <c r="E46" s="46">
        <f t="shared" si="1"/>
        <v>6.53</v>
      </c>
      <c r="F46" s="38"/>
      <c r="G46" s="39" t="s">
        <v>438</v>
      </c>
    </row>
    <row r="47" spans="1:7">
      <c r="A47" s="36" t="s">
        <v>189</v>
      </c>
      <c r="B47" s="41" t="s">
        <v>459</v>
      </c>
      <c r="C47" s="37">
        <v>1</v>
      </c>
      <c r="D47" s="47">
        <v>6.65</v>
      </c>
      <c r="E47" s="46">
        <f t="shared" si="1"/>
        <v>6.65</v>
      </c>
      <c r="F47" s="38"/>
      <c r="G47" s="39" t="s">
        <v>438</v>
      </c>
    </row>
    <row r="48" spans="1:7">
      <c r="A48" s="36" t="s">
        <v>189</v>
      </c>
      <c r="B48" s="41" t="s">
        <v>460</v>
      </c>
      <c r="C48" s="37">
        <v>1</v>
      </c>
      <c r="D48" s="47">
        <v>9.99</v>
      </c>
      <c r="E48" s="46">
        <f t="shared" si="1"/>
        <v>9.99</v>
      </c>
      <c r="F48" s="38"/>
      <c r="G48" s="39" t="s">
        <v>438</v>
      </c>
    </row>
    <row r="49" spans="1:7">
      <c r="A49" s="36" t="s">
        <v>189</v>
      </c>
      <c r="B49" s="41" t="s">
        <v>461</v>
      </c>
      <c r="C49" s="37">
        <v>1</v>
      </c>
      <c r="D49" s="47">
        <v>7.97</v>
      </c>
      <c r="E49" s="46">
        <f t="shared" si="1"/>
        <v>7.97</v>
      </c>
      <c r="F49" s="38"/>
      <c r="G49" s="39" t="s">
        <v>438</v>
      </c>
    </row>
    <row r="50" spans="1:7">
      <c r="A50" s="36" t="s">
        <v>189</v>
      </c>
      <c r="B50" s="41" t="s">
        <v>462</v>
      </c>
      <c r="C50" s="37">
        <v>1</v>
      </c>
      <c r="D50" s="47">
        <v>10.99</v>
      </c>
      <c r="E50" s="46">
        <f t="shared" si="1"/>
        <v>10.99</v>
      </c>
      <c r="F50" s="38"/>
      <c r="G50" s="39" t="s">
        <v>438</v>
      </c>
    </row>
    <row r="51" spans="1:7">
      <c r="A51" s="36" t="s">
        <v>189</v>
      </c>
      <c r="B51" s="41" t="s">
        <v>463</v>
      </c>
      <c r="C51" s="37">
        <v>1</v>
      </c>
      <c r="D51" s="47">
        <v>7.99</v>
      </c>
      <c r="E51" s="46">
        <f t="shared" si="1"/>
        <v>7.99</v>
      </c>
      <c r="F51" s="38"/>
      <c r="G51" s="39" t="s">
        <v>438</v>
      </c>
    </row>
    <row r="52" spans="1:7">
      <c r="A52" s="36" t="s">
        <v>189</v>
      </c>
      <c r="B52" s="41" t="s">
        <v>224</v>
      </c>
      <c r="C52" s="37">
        <v>1</v>
      </c>
      <c r="D52" s="47">
        <v>5.99</v>
      </c>
      <c r="E52" s="46">
        <f t="shared" si="1"/>
        <v>5.99</v>
      </c>
      <c r="F52" s="38"/>
      <c r="G52" s="39" t="s">
        <v>438</v>
      </c>
    </row>
    <row r="53" spans="1:7">
      <c r="A53" s="36" t="s">
        <v>189</v>
      </c>
      <c r="B53" s="41" t="s">
        <v>465</v>
      </c>
      <c r="C53" s="37">
        <v>1</v>
      </c>
      <c r="D53" s="47">
        <v>31.99</v>
      </c>
      <c r="E53" s="46">
        <f t="shared" si="1"/>
        <v>31.99</v>
      </c>
      <c r="F53" s="38"/>
      <c r="G53" s="39" t="s">
        <v>438</v>
      </c>
    </row>
    <row r="54" spans="1:7">
      <c r="A54" s="36" t="s">
        <v>189</v>
      </c>
      <c r="B54" s="41" t="s">
        <v>464</v>
      </c>
      <c r="C54" s="37">
        <v>1</v>
      </c>
      <c r="D54" s="47">
        <v>35.99</v>
      </c>
      <c r="E54" s="46">
        <f t="shared" si="1"/>
        <v>35.99</v>
      </c>
      <c r="F54" s="38"/>
      <c r="G54" s="39" t="s">
        <v>438</v>
      </c>
    </row>
    <row r="55" spans="1:7">
      <c r="A55" s="36" t="s">
        <v>189</v>
      </c>
      <c r="B55" s="41" t="s">
        <v>466</v>
      </c>
      <c r="C55" s="37">
        <v>1</v>
      </c>
      <c r="D55" s="47">
        <v>13.49</v>
      </c>
      <c r="E55" s="46">
        <f t="shared" si="1"/>
        <v>13.49</v>
      </c>
      <c r="F55" s="38"/>
      <c r="G55" s="39" t="s">
        <v>438</v>
      </c>
    </row>
    <row r="56" spans="1:7">
      <c r="A56" s="36" t="s">
        <v>189</v>
      </c>
      <c r="B56" s="41" t="s">
        <v>467</v>
      </c>
      <c r="C56" s="37">
        <v>1</v>
      </c>
      <c r="D56" s="47">
        <v>12.99</v>
      </c>
      <c r="E56" s="46">
        <f t="shared" si="1"/>
        <v>12.99</v>
      </c>
      <c r="F56" s="38"/>
      <c r="G56" s="39" t="s">
        <v>438</v>
      </c>
    </row>
    <row r="57" spans="1:7">
      <c r="A57" s="36" t="s">
        <v>189</v>
      </c>
      <c r="B57" s="41" t="s">
        <v>468</v>
      </c>
      <c r="C57" s="37">
        <v>1</v>
      </c>
      <c r="D57" s="47">
        <v>15.19</v>
      </c>
      <c r="E57" s="46">
        <f t="shared" si="1"/>
        <v>15.19</v>
      </c>
      <c r="F57" s="38"/>
      <c r="G57" s="39" t="s">
        <v>438</v>
      </c>
    </row>
    <row r="58" spans="1:7">
      <c r="A58" s="36" t="s">
        <v>189</v>
      </c>
      <c r="B58" s="41" t="s">
        <v>261</v>
      </c>
      <c r="C58" s="37">
        <v>1</v>
      </c>
      <c r="D58" s="47">
        <v>19.940000000000001</v>
      </c>
      <c r="E58" s="46">
        <f t="shared" si="1"/>
        <v>19.940000000000001</v>
      </c>
      <c r="F58" s="38"/>
      <c r="G58" s="39" t="s">
        <v>438</v>
      </c>
    </row>
    <row r="59" spans="1:7">
      <c r="A59" s="36" t="s">
        <v>189</v>
      </c>
      <c r="B59" s="41" t="s">
        <v>469</v>
      </c>
      <c r="C59" s="37">
        <v>1</v>
      </c>
      <c r="D59" s="47">
        <v>15.99</v>
      </c>
      <c r="E59" s="46">
        <f t="shared" si="1"/>
        <v>15.99</v>
      </c>
      <c r="F59" s="38"/>
      <c r="G59" s="39" t="s">
        <v>438</v>
      </c>
    </row>
    <row r="60" spans="1:7">
      <c r="A60" s="36" t="s">
        <v>189</v>
      </c>
      <c r="B60" s="41" t="s">
        <v>269</v>
      </c>
      <c r="C60" s="37">
        <v>1</v>
      </c>
      <c r="D60" s="47">
        <v>3</v>
      </c>
      <c r="E60" s="46">
        <f t="shared" si="1"/>
        <v>3</v>
      </c>
      <c r="F60" s="38"/>
      <c r="G60" s="39" t="s">
        <v>438</v>
      </c>
    </row>
    <row r="61" spans="1:7">
      <c r="A61" s="36" t="s">
        <v>189</v>
      </c>
      <c r="B61" s="41" t="s">
        <v>270</v>
      </c>
      <c r="C61" s="37">
        <v>1</v>
      </c>
      <c r="D61" s="47">
        <v>3</v>
      </c>
      <c r="E61" s="46">
        <f t="shared" si="1"/>
        <v>3</v>
      </c>
      <c r="F61" s="38"/>
      <c r="G61" s="39" t="s">
        <v>438</v>
      </c>
    </row>
    <row r="62" spans="1:7">
      <c r="A62" s="36" t="s">
        <v>189</v>
      </c>
      <c r="B62" s="41" t="s">
        <v>272</v>
      </c>
      <c r="C62" s="37">
        <v>2</v>
      </c>
      <c r="D62" s="47">
        <v>2.5</v>
      </c>
      <c r="E62" s="46">
        <f t="shared" si="1"/>
        <v>5</v>
      </c>
      <c r="F62" s="38"/>
      <c r="G62" s="39" t="s">
        <v>438</v>
      </c>
    </row>
    <row r="63" spans="1:7">
      <c r="A63" s="36" t="s">
        <v>189</v>
      </c>
      <c r="B63" s="41" t="s">
        <v>278</v>
      </c>
      <c r="C63" s="37">
        <v>1</v>
      </c>
      <c r="D63" s="47">
        <v>11.5</v>
      </c>
      <c r="E63" s="46">
        <f t="shared" si="1"/>
        <v>11.5</v>
      </c>
      <c r="F63" s="38"/>
      <c r="G63" s="39" t="s">
        <v>438</v>
      </c>
    </row>
    <row r="64" spans="1:7">
      <c r="A64" s="36" t="s">
        <v>189</v>
      </c>
      <c r="B64" s="41" t="s">
        <v>280</v>
      </c>
      <c r="C64" s="37">
        <v>1</v>
      </c>
      <c r="D64" s="47">
        <v>2</v>
      </c>
      <c r="E64" s="46">
        <f t="shared" si="1"/>
        <v>2</v>
      </c>
      <c r="F64" s="38"/>
      <c r="G64" s="39" t="s">
        <v>438</v>
      </c>
    </row>
    <row r="65" spans="1:7">
      <c r="A65" s="36" t="s">
        <v>189</v>
      </c>
      <c r="B65" s="41" t="s">
        <v>281</v>
      </c>
      <c r="C65" s="37">
        <v>1</v>
      </c>
      <c r="D65" s="47">
        <v>2.5</v>
      </c>
      <c r="E65" s="46">
        <f t="shared" si="1"/>
        <v>2.5</v>
      </c>
      <c r="F65" s="38"/>
      <c r="G65" s="39" t="s">
        <v>438</v>
      </c>
    </row>
    <row r="66" spans="1:7">
      <c r="A66" s="36" t="s">
        <v>189</v>
      </c>
      <c r="B66" s="41" t="s">
        <v>285</v>
      </c>
      <c r="C66" s="37">
        <v>3</v>
      </c>
      <c r="D66" s="47">
        <v>2</v>
      </c>
      <c r="E66" s="46">
        <f t="shared" si="1"/>
        <v>6</v>
      </c>
      <c r="F66" s="38"/>
      <c r="G66" s="39" t="s">
        <v>438</v>
      </c>
    </row>
    <row r="67" spans="1:7">
      <c r="A67" s="36" t="s">
        <v>189</v>
      </c>
      <c r="B67" s="41" t="s">
        <v>470</v>
      </c>
      <c r="C67" s="37">
        <v>1</v>
      </c>
      <c r="D67" s="47">
        <v>13.99</v>
      </c>
      <c r="E67" s="46">
        <f t="shared" si="1"/>
        <v>13.99</v>
      </c>
      <c r="F67" s="38"/>
      <c r="G67" s="39" t="s">
        <v>438</v>
      </c>
    </row>
    <row r="68" spans="1:7">
      <c r="A68" s="36" t="s">
        <v>189</v>
      </c>
      <c r="B68" s="41" t="s">
        <v>471</v>
      </c>
      <c r="C68" s="37">
        <v>1</v>
      </c>
      <c r="D68" s="47">
        <v>2</v>
      </c>
      <c r="E68" s="46">
        <f t="shared" si="1"/>
        <v>2</v>
      </c>
      <c r="F68" s="38"/>
      <c r="G68" s="39" t="s">
        <v>438</v>
      </c>
    </row>
    <row r="69" spans="1:7">
      <c r="A69" s="36" t="s">
        <v>189</v>
      </c>
      <c r="B69" s="41" t="s">
        <v>295</v>
      </c>
      <c r="C69" s="37">
        <v>1</v>
      </c>
      <c r="D69" s="47">
        <v>2</v>
      </c>
      <c r="E69" s="46">
        <f t="shared" si="1"/>
        <v>2</v>
      </c>
      <c r="F69" s="38"/>
      <c r="G69" s="39" t="s">
        <v>438</v>
      </c>
    </row>
    <row r="70" spans="1:7">
      <c r="A70" s="36" t="s">
        <v>189</v>
      </c>
      <c r="B70" s="41" t="s">
        <v>296</v>
      </c>
      <c r="C70" s="37">
        <v>1</v>
      </c>
      <c r="D70" s="47">
        <v>5</v>
      </c>
      <c r="E70" s="46">
        <f t="shared" si="1"/>
        <v>5</v>
      </c>
      <c r="F70" s="38"/>
      <c r="G70" s="39" t="s">
        <v>438</v>
      </c>
    </row>
    <row r="71" spans="1:7">
      <c r="A71" s="36" t="s">
        <v>189</v>
      </c>
      <c r="B71" s="41" t="s">
        <v>298</v>
      </c>
      <c r="C71" s="37">
        <v>1</v>
      </c>
      <c r="D71" s="47">
        <v>5</v>
      </c>
      <c r="E71" s="46">
        <f t="shared" si="1"/>
        <v>5</v>
      </c>
      <c r="F71" s="38"/>
      <c r="G71" s="39" t="s">
        <v>438</v>
      </c>
    </row>
    <row r="72" spans="1:7">
      <c r="A72" s="36" t="s">
        <v>189</v>
      </c>
      <c r="B72" s="41" t="s">
        <v>299</v>
      </c>
      <c r="C72" s="37">
        <v>1</v>
      </c>
      <c r="D72" s="47">
        <v>5</v>
      </c>
      <c r="E72" s="46">
        <f t="shared" si="1"/>
        <v>5</v>
      </c>
      <c r="F72" s="38"/>
      <c r="G72" s="39" t="s">
        <v>438</v>
      </c>
    </row>
    <row r="73" spans="1:7">
      <c r="A73" s="32" t="s">
        <v>301</v>
      </c>
      <c r="B73" s="40" t="s">
        <v>472</v>
      </c>
      <c r="C73" s="33">
        <v>1</v>
      </c>
      <c r="D73" s="46">
        <v>11.97</v>
      </c>
      <c r="E73" s="46">
        <f t="shared" si="1"/>
        <v>11.97</v>
      </c>
      <c r="F73" s="34"/>
      <c r="G73" s="35" t="s">
        <v>438</v>
      </c>
    </row>
    <row r="74" spans="1:7">
      <c r="A74" s="32" t="s">
        <v>301</v>
      </c>
      <c r="B74" s="40" t="s">
        <v>473</v>
      </c>
      <c r="C74" s="33">
        <v>1</v>
      </c>
      <c r="D74" s="46">
        <v>15.99</v>
      </c>
      <c r="E74" s="46">
        <f t="shared" ref="E74:E97" si="2">C74*D74</f>
        <v>15.99</v>
      </c>
      <c r="F74" s="34"/>
      <c r="G74" s="35" t="s">
        <v>438</v>
      </c>
    </row>
    <row r="75" spans="1:7">
      <c r="A75" s="32" t="s">
        <v>301</v>
      </c>
      <c r="B75" s="40" t="s">
        <v>316</v>
      </c>
      <c r="C75" s="33">
        <v>1</v>
      </c>
      <c r="D75" s="46">
        <v>4</v>
      </c>
      <c r="E75" s="46">
        <f t="shared" si="2"/>
        <v>4</v>
      </c>
      <c r="F75" s="34"/>
      <c r="G75" s="35" t="s">
        <v>438</v>
      </c>
    </row>
    <row r="76" spans="1:7">
      <c r="A76" s="32" t="s">
        <v>301</v>
      </c>
      <c r="B76" s="40" t="s">
        <v>317</v>
      </c>
      <c r="C76" s="33">
        <v>1</v>
      </c>
      <c r="D76" s="46">
        <v>4</v>
      </c>
      <c r="E76" s="46">
        <f t="shared" si="2"/>
        <v>4</v>
      </c>
      <c r="F76" s="34"/>
      <c r="G76" s="35" t="s">
        <v>438</v>
      </c>
    </row>
    <row r="77" spans="1:7">
      <c r="A77" s="32" t="s">
        <v>301</v>
      </c>
      <c r="B77" s="40" t="s">
        <v>319</v>
      </c>
      <c r="C77" s="33">
        <v>1</v>
      </c>
      <c r="D77" s="46">
        <v>2</v>
      </c>
      <c r="E77" s="46">
        <f t="shared" si="2"/>
        <v>2</v>
      </c>
      <c r="F77" s="34"/>
      <c r="G77" s="35" t="s">
        <v>438</v>
      </c>
    </row>
    <row r="78" spans="1:7">
      <c r="A78" s="32" t="s">
        <v>301</v>
      </c>
      <c r="B78" s="40" t="s">
        <v>320</v>
      </c>
      <c r="C78" s="33">
        <v>1</v>
      </c>
      <c r="D78" s="46">
        <v>2</v>
      </c>
      <c r="E78" s="46">
        <f t="shared" si="2"/>
        <v>2</v>
      </c>
      <c r="F78" s="34"/>
      <c r="G78" s="35" t="s">
        <v>438</v>
      </c>
    </row>
    <row r="79" spans="1:7">
      <c r="A79" s="32" t="s">
        <v>301</v>
      </c>
      <c r="B79" s="40" t="s">
        <v>321</v>
      </c>
      <c r="C79" s="33">
        <v>1</v>
      </c>
      <c r="D79" s="46">
        <v>1.5</v>
      </c>
      <c r="E79" s="46">
        <f t="shared" si="2"/>
        <v>1.5</v>
      </c>
      <c r="F79" s="34"/>
      <c r="G79" s="35" t="s">
        <v>438</v>
      </c>
    </row>
    <row r="80" spans="1:7">
      <c r="A80" s="32" t="s">
        <v>301</v>
      </c>
      <c r="B80" s="40" t="s">
        <v>322</v>
      </c>
      <c r="C80" s="33">
        <v>1</v>
      </c>
      <c r="D80" s="46">
        <v>3</v>
      </c>
      <c r="E80" s="46">
        <f t="shared" si="2"/>
        <v>3</v>
      </c>
      <c r="F80" s="34"/>
      <c r="G80" s="35" t="s">
        <v>438</v>
      </c>
    </row>
    <row r="81" spans="1:7">
      <c r="A81" s="32" t="s">
        <v>301</v>
      </c>
      <c r="B81" s="40" t="s">
        <v>324</v>
      </c>
      <c r="C81" s="33">
        <v>1</v>
      </c>
      <c r="D81" s="46">
        <v>3</v>
      </c>
      <c r="E81" s="46">
        <f t="shared" si="2"/>
        <v>3</v>
      </c>
      <c r="F81" s="34"/>
      <c r="G81" s="35" t="s">
        <v>438</v>
      </c>
    </row>
    <row r="82" spans="1:7">
      <c r="A82" s="32" t="s">
        <v>301</v>
      </c>
      <c r="B82" s="40" t="s">
        <v>325</v>
      </c>
      <c r="C82" s="33">
        <v>1</v>
      </c>
      <c r="D82" s="46">
        <v>4</v>
      </c>
      <c r="E82" s="46">
        <f t="shared" si="2"/>
        <v>4</v>
      </c>
      <c r="F82" s="34"/>
      <c r="G82" s="35" t="s">
        <v>438</v>
      </c>
    </row>
    <row r="83" spans="1:7">
      <c r="A83" s="32" t="s">
        <v>301</v>
      </c>
      <c r="B83" s="40" t="s">
        <v>326</v>
      </c>
      <c r="C83" s="33">
        <v>1</v>
      </c>
      <c r="D83" s="46">
        <v>12</v>
      </c>
      <c r="E83" s="46">
        <f t="shared" si="2"/>
        <v>12</v>
      </c>
      <c r="F83" s="34"/>
      <c r="G83" s="35" t="s">
        <v>438</v>
      </c>
    </row>
    <row r="84" spans="1:7">
      <c r="A84" s="32" t="s">
        <v>301</v>
      </c>
      <c r="B84" s="40" t="s">
        <v>474</v>
      </c>
      <c r="C84" s="33">
        <v>1</v>
      </c>
      <c r="D84" s="46">
        <v>3</v>
      </c>
      <c r="E84" s="46">
        <f t="shared" si="2"/>
        <v>3</v>
      </c>
      <c r="F84" s="34"/>
      <c r="G84" s="35" t="s">
        <v>438</v>
      </c>
    </row>
    <row r="85" spans="1:7">
      <c r="A85" s="32" t="s">
        <v>301</v>
      </c>
      <c r="B85" s="40" t="s">
        <v>329</v>
      </c>
      <c r="C85" s="33">
        <v>1</v>
      </c>
      <c r="D85" s="46">
        <v>2</v>
      </c>
      <c r="E85" s="46">
        <f t="shared" si="2"/>
        <v>2</v>
      </c>
      <c r="F85" s="34"/>
      <c r="G85" s="35" t="s">
        <v>438</v>
      </c>
    </row>
    <row r="86" spans="1:7">
      <c r="A86" s="32" t="s">
        <v>301</v>
      </c>
      <c r="B86" s="40" t="s">
        <v>331</v>
      </c>
      <c r="C86" s="33">
        <v>1</v>
      </c>
      <c r="D86" s="46">
        <v>3</v>
      </c>
      <c r="E86" s="46">
        <f t="shared" si="2"/>
        <v>3</v>
      </c>
      <c r="F86" s="34"/>
      <c r="G86" s="35" t="s">
        <v>438</v>
      </c>
    </row>
    <row r="87" spans="1:7">
      <c r="A87" s="32" t="s">
        <v>301</v>
      </c>
      <c r="B87" s="40" t="s">
        <v>475</v>
      </c>
      <c r="C87" s="33">
        <v>1</v>
      </c>
      <c r="D87" s="46">
        <v>4</v>
      </c>
      <c r="E87" s="46">
        <f t="shared" si="2"/>
        <v>4</v>
      </c>
      <c r="F87" s="34"/>
      <c r="G87" s="35" t="s">
        <v>438</v>
      </c>
    </row>
    <row r="88" spans="1:7">
      <c r="A88" s="32" t="s">
        <v>301</v>
      </c>
      <c r="B88" s="40" t="s">
        <v>337</v>
      </c>
      <c r="C88" s="33">
        <v>1</v>
      </c>
      <c r="D88" s="46">
        <v>2</v>
      </c>
      <c r="E88" s="46">
        <f t="shared" si="2"/>
        <v>2</v>
      </c>
      <c r="F88" s="34"/>
      <c r="G88" s="35" t="s">
        <v>438</v>
      </c>
    </row>
    <row r="89" spans="1:7">
      <c r="A89" s="32" t="s">
        <v>301</v>
      </c>
      <c r="B89" s="40" t="s">
        <v>338</v>
      </c>
      <c r="C89" s="33">
        <v>1</v>
      </c>
      <c r="D89" s="46">
        <v>3</v>
      </c>
      <c r="E89" s="46">
        <f t="shared" si="2"/>
        <v>3</v>
      </c>
      <c r="F89" s="34"/>
      <c r="G89" s="35" t="s">
        <v>438</v>
      </c>
    </row>
    <row r="90" spans="1:7">
      <c r="A90" s="32" t="s">
        <v>301</v>
      </c>
      <c r="B90" s="40" t="s">
        <v>339</v>
      </c>
      <c r="C90" s="33">
        <v>1</v>
      </c>
      <c r="D90" s="46">
        <v>4</v>
      </c>
      <c r="E90" s="46">
        <f t="shared" si="2"/>
        <v>4</v>
      </c>
      <c r="F90" s="34"/>
      <c r="G90" s="35" t="s">
        <v>438</v>
      </c>
    </row>
    <row r="91" spans="1:7">
      <c r="A91" s="36" t="s">
        <v>353</v>
      </c>
      <c r="B91" s="41" t="s">
        <v>478</v>
      </c>
      <c r="C91" s="37">
        <v>1</v>
      </c>
      <c r="D91" s="47">
        <v>59</v>
      </c>
      <c r="E91" s="46">
        <f t="shared" si="2"/>
        <v>59</v>
      </c>
      <c r="F91" s="38"/>
      <c r="G91" s="39" t="s">
        <v>438</v>
      </c>
    </row>
    <row r="92" spans="1:7">
      <c r="A92" s="36" t="s">
        <v>353</v>
      </c>
      <c r="B92" s="41" t="s">
        <v>365</v>
      </c>
      <c r="C92" s="37">
        <v>1</v>
      </c>
      <c r="D92" s="47">
        <v>6.97</v>
      </c>
      <c r="E92" s="46">
        <f t="shared" si="2"/>
        <v>6.97</v>
      </c>
      <c r="F92" s="38"/>
      <c r="G92" s="39" t="s">
        <v>438</v>
      </c>
    </row>
    <row r="93" spans="1:7">
      <c r="A93" s="36" t="s">
        <v>353</v>
      </c>
      <c r="B93" s="41" t="s">
        <v>372</v>
      </c>
      <c r="C93" s="37">
        <v>1</v>
      </c>
      <c r="D93" s="47">
        <v>3</v>
      </c>
      <c r="E93" s="46">
        <f t="shared" si="2"/>
        <v>3</v>
      </c>
      <c r="F93" s="38"/>
      <c r="G93" s="39" t="s">
        <v>438</v>
      </c>
    </row>
    <row r="94" spans="1:7">
      <c r="A94" s="36" t="s">
        <v>353</v>
      </c>
      <c r="B94" s="41" t="s">
        <v>377</v>
      </c>
      <c r="C94" s="37">
        <v>1</v>
      </c>
      <c r="D94" s="47">
        <v>2</v>
      </c>
      <c r="E94" s="46">
        <f t="shared" si="2"/>
        <v>2</v>
      </c>
      <c r="F94" s="38"/>
      <c r="G94" s="39" t="s">
        <v>438</v>
      </c>
    </row>
    <row r="95" spans="1:7">
      <c r="A95" s="36" t="s">
        <v>353</v>
      </c>
      <c r="B95" s="41" t="s">
        <v>379</v>
      </c>
      <c r="C95" s="37">
        <v>1</v>
      </c>
      <c r="D95" s="47">
        <v>4</v>
      </c>
      <c r="E95" s="46">
        <f t="shared" si="2"/>
        <v>4</v>
      </c>
      <c r="F95" s="38"/>
      <c r="G95" s="39" t="s">
        <v>438</v>
      </c>
    </row>
    <row r="96" spans="1:7">
      <c r="A96" s="36" t="s">
        <v>353</v>
      </c>
      <c r="B96" s="41" t="s">
        <v>477</v>
      </c>
      <c r="C96" s="37">
        <v>1</v>
      </c>
      <c r="D96" s="47">
        <v>2</v>
      </c>
      <c r="E96" s="46">
        <f t="shared" si="2"/>
        <v>2</v>
      </c>
      <c r="F96" s="38"/>
      <c r="G96" s="39" t="s">
        <v>438</v>
      </c>
    </row>
    <row r="97" spans="1:7">
      <c r="A97" s="26" t="s">
        <v>353</v>
      </c>
      <c r="B97" s="42" t="s">
        <v>476</v>
      </c>
      <c r="C97" s="27">
        <v>1</v>
      </c>
      <c r="D97" s="48">
        <v>2</v>
      </c>
      <c r="E97" s="46">
        <f t="shared" si="2"/>
        <v>2</v>
      </c>
      <c r="F97" s="28"/>
      <c r="G97" s="29" t="s">
        <v>438</v>
      </c>
    </row>
  </sheetData>
  <conditionalFormatting sqref="G2:G97">
    <cfRule type="expression" dxfId="5" priority="1">
      <formula>G2="No"</formula>
    </cfRule>
    <cfRule type="expression" dxfId="4" priority="2">
      <formula>G2="Yes"</formula>
    </cfRule>
  </conditionalFormatting>
  <dataValidations count="1">
    <dataValidation type="list" sqref="G2:G97" xr:uid="{2856E3A6-8F84-4B2A-863D-6DEC30D527BF}">
      <formula1>"Yes,No,Maybe"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7"/>
  <sheetViews>
    <sheetView topLeftCell="D112" workbookViewId="0">
      <selection activeCell="E316" sqref="E316"/>
    </sheetView>
  </sheetViews>
  <sheetFormatPr defaultRowHeight="14"/>
  <cols>
    <col min="1" max="1" width="25" customWidth="1"/>
    <col min="2" max="2" width="18" customWidth="1"/>
    <col min="3" max="3" width="36" customWidth="1"/>
    <col min="4" max="5" width="13" customWidth="1"/>
    <col min="6" max="6" width="44" customWidth="1"/>
    <col min="7" max="7" width="15" customWidth="1"/>
    <col min="8" max="8" width="12" customWidth="1"/>
  </cols>
  <sheetData>
    <row r="1" spans="1:8" ht="20" customHeight="1">
      <c r="A1" s="84" t="s">
        <v>0</v>
      </c>
      <c r="B1" s="84"/>
      <c r="C1" s="84"/>
      <c r="D1" s="84"/>
      <c r="E1" s="84"/>
      <c r="F1" s="84"/>
      <c r="G1" s="84"/>
      <c r="H1" s="84"/>
    </row>
    <row r="2" spans="1:8" ht="18.649999999999999" customHeight="1">
      <c r="A2" s="85" t="s">
        <v>1</v>
      </c>
      <c r="B2" s="85"/>
      <c r="C2" s="85"/>
      <c r="D2" s="85"/>
      <c r="E2" s="85"/>
      <c r="F2" s="85"/>
      <c r="G2" s="85"/>
      <c r="H2" s="85"/>
    </row>
    <row r="4" spans="1:8" ht="14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</row>
    <row r="5" spans="1:8" ht="14" customHeight="1">
      <c r="A5" s="11" t="s">
        <v>10</v>
      </c>
      <c r="B5" s="2" t="s">
        <v>11</v>
      </c>
      <c r="C5" s="2" t="s">
        <v>12</v>
      </c>
      <c r="D5" s="3">
        <v>1</v>
      </c>
      <c r="E5" s="3" t="s">
        <v>13</v>
      </c>
      <c r="F5" s="2" t="s">
        <v>14</v>
      </c>
      <c r="G5" s="4"/>
      <c r="H5" s="12" t="s">
        <v>434</v>
      </c>
    </row>
    <row r="6" spans="1:8" ht="14" customHeight="1">
      <c r="A6" s="11" t="s">
        <v>10</v>
      </c>
      <c r="B6" s="2" t="s">
        <v>11</v>
      </c>
      <c r="C6" s="2" t="s">
        <v>15</v>
      </c>
      <c r="D6" s="3">
        <v>1</v>
      </c>
      <c r="E6" s="3" t="s">
        <v>13</v>
      </c>
      <c r="F6" s="2" t="s">
        <v>16</v>
      </c>
      <c r="G6" s="4"/>
      <c r="H6" s="12" t="s">
        <v>434</v>
      </c>
    </row>
    <row r="7" spans="1:8" ht="14" customHeight="1">
      <c r="A7" s="11" t="s">
        <v>10</v>
      </c>
      <c r="B7" s="2" t="s">
        <v>11</v>
      </c>
      <c r="C7" s="2" t="s">
        <v>17</v>
      </c>
      <c r="D7" s="3">
        <v>1</v>
      </c>
      <c r="E7" s="3" t="s">
        <v>13</v>
      </c>
      <c r="F7" s="2" t="s">
        <v>18</v>
      </c>
      <c r="G7" s="4"/>
      <c r="H7" s="12"/>
    </row>
    <row r="8" spans="1:8" ht="14" customHeight="1">
      <c r="A8" s="11" t="s">
        <v>10</v>
      </c>
      <c r="B8" s="2" t="s">
        <v>11</v>
      </c>
      <c r="C8" s="2" t="s">
        <v>19</v>
      </c>
      <c r="D8" s="3">
        <v>1</v>
      </c>
      <c r="E8" s="3" t="s">
        <v>13</v>
      </c>
      <c r="F8" s="2"/>
      <c r="G8" s="4"/>
      <c r="H8" s="12"/>
    </row>
    <row r="9" spans="1:8" ht="14" customHeight="1">
      <c r="A9" s="11" t="s">
        <v>10</v>
      </c>
      <c r="B9" s="2" t="s">
        <v>11</v>
      </c>
      <c r="C9" s="2" t="s">
        <v>20</v>
      </c>
      <c r="D9" s="3">
        <v>1</v>
      </c>
      <c r="E9" s="3" t="s">
        <v>13</v>
      </c>
      <c r="F9" s="2"/>
      <c r="G9" s="4"/>
      <c r="H9" s="12"/>
    </row>
    <row r="10" spans="1:8" ht="14" customHeight="1">
      <c r="A10" s="11" t="s">
        <v>10</v>
      </c>
      <c r="B10" s="2" t="s">
        <v>11</v>
      </c>
      <c r="C10" s="2" t="s">
        <v>21</v>
      </c>
      <c r="D10" s="3">
        <v>1</v>
      </c>
      <c r="E10" s="3" t="s">
        <v>13</v>
      </c>
      <c r="F10" s="2" t="s">
        <v>22</v>
      </c>
      <c r="G10" s="4"/>
      <c r="H10" s="12"/>
    </row>
    <row r="11" spans="1:8" ht="14" customHeight="1">
      <c r="A11" s="11" t="s">
        <v>10</v>
      </c>
      <c r="B11" s="2" t="s">
        <v>11</v>
      </c>
      <c r="C11" s="2" t="s">
        <v>23</v>
      </c>
      <c r="D11" s="3">
        <v>1</v>
      </c>
      <c r="E11" s="3" t="s">
        <v>24</v>
      </c>
      <c r="F11" s="2" t="s">
        <v>25</v>
      </c>
      <c r="G11" s="4"/>
      <c r="H11" s="12"/>
    </row>
    <row r="12" spans="1:8" ht="14" customHeight="1">
      <c r="A12" s="11" t="s">
        <v>10</v>
      </c>
      <c r="B12" s="2" t="s">
        <v>11</v>
      </c>
      <c r="C12" s="2" t="s">
        <v>26</v>
      </c>
      <c r="D12" s="3">
        <v>1</v>
      </c>
      <c r="E12" s="3" t="s">
        <v>24</v>
      </c>
      <c r="F12" s="2" t="s">
        <v>27</v>
      </c>
      <c r="G12" s="4"/>
      <c r="H12" s="12"/>
    </row>
    <row r="13" spans="1:8" ht="14" customHeight="1">
      <c r="A13" s="11" t="s">
        <v>10</v>
      </c>
      <c r="B13" s="2" t="s">
        <v>28</v>
      </c>
      <c r="C13" s="2" t="s">
        <v>29</v>
      </c>
      <c r="D13" s="3">
        <v>1</v>
      </c>
      <c r="E13" s="3" t="s">
        <v>13</v>
      </c>
      <c r="F13" s="2" t="s">
        <v>30</v>
      </c>
      <c r="G13" s="4"/>
      <c r="H13" s="12"/>
    </row>
    <row r="14" spans="1:8" ht="14" customHeight="1">
      <c r="A14" s="11" t="s">
        <v>10</v>
      </c>
      <c r="B14" s="2" t="s">
        <v>28</v>
      </c>
      <c r="C14" s="2" t="s">
        <v>31</v>
      </c>
      <c r="D14" s="3">
        <v>1</v>
      </c>
      <c r="E14" s="3" t="s">
        <v>13</v>
      </c>
      <c r="F14" s="2"/>
      <c r="G14" s="4"/>
      <c r="H14" s="12"/>
    </row>
    <row r="15" spans="1:8" ht="14" customHeight="1">
      <c r="A15" s="11" t="s">
        <v>10</v>
      </c>
      <c r="B15" s="2" t="s">
        <v>28</v>
      </c>
      <c r="C15" s="2" t="s">
        <v>32</v>
      </c>
      <c r="D15" s="3">
        <v>1</v>
      </c>
      <c r="E15" s="3" t="s">
        <v>13</v>
      </c>
      <c r="F15" s="2"/>
      <c r="G15" s="4"/>
      <c r="H15" s="12"/>
    </row>
    <row r="16" spans="1:8" ht="14" customHeight="1">
      <c r="A16" s="11" t="s">
        <v>10</v>
      </c>
      <c r="B16" s="2" t="s">
        <v>28</v>
      </c>
      <c r="C16" s="2" t="s">
        <v>33</v>
      </c>
      <c r="D16" s="3">
        <v>1</v>
      </c>
      <c r="E16" s="3" t="s">
        <v>13</v>
      </c>
      <c r="F16" s="2"/>
      <c r="G16" s="4"/>
      <c r="H16" s="12"/>
    </row>
    <row r="17" spans="1:8" ht="14" customHeight="1">
      <c r="A17" s="11" t="s">
        <v>10</v>
      </c>
      <c r="B17" s="2" t="s">
        <v>28</v>
      </c>
      <c r="C17" s="2" t="s">
        <v>34</v>
      </c>
      <c r="D17" s="3">
        <v>1</v>
      </c>
      <c r="E17" s="3" t="s">
        <v>35</v>
      </c>
      <c r="F17" s="2"/>
      <c r="G17" s="4"/>
      <c r="H17" s="12"/>
    </row>
    <row r="18" spans="1:8" ht="14" customHeight="1">
      <c r="A18" s="11" t="s">
        <v>10</v>
      </c>
      <c r="B18" s="2" t="s">
        <v>28</v>
      </c>
      <c r="C18" s="2" t="s">
        <v>36</v>
      </c>
      <c r="D18" s="3">
        <v>1</v>
      </c>
      <c r="E18" s="3" t="s">
        <v>13</v>
      </c>
      <c r="F18" s="2"/>
      <c r="G18" s="4"/>
      <c r="H18" s="12"/>
    </row>
    <row r="19" spans="1:8" ht="14" customHeight="1">
      <c r="A19" s="11" t="s">
        <v>10</v>
      </c>
      <c r="B19" s="2" t="s">
        <v>28</v>
      </c>
      <c r="C19" s="2" t="s">
        <v>37</v>
      </c>
      <c r="D19" s="3">
        <v>1</v>
      </c>
      <c r="E19" s="3" t="s">
        <v>35</v>
      </c>
      <c r="F19" s="2"/>
      <c r="G19" s="4"/>
      <c r="H19" s="12"/>
    </row>
    <row r="20" spans="1:8" ht="14" customHeight="1">
      <c r="A20" s="11" t="s">
        <v>10</v>
      </c>
      <c r="B20" s="2" t="s">
        <v>28</v>
      </c>
      <c r="C20" s="2" t="s">
        <v>38</v>
      </c>
      <c r="D20" s="3">
        <v>1</v>
      </c>
      <c r="E20" s="3" t="s">
        <v>35</v>
      </c>
      <c r="F20" s="2"/>
      <c r="G20" s="4"/>
      <c r="H20" s="12"/>
    </row>
    <row r="21" spans="1:8" ht="14" customHeight="1">
      <c r="A21" s="11" t="s">
        <v>10</v>
      </c>
      <c r="B21" s="2" t="s">
        <v>28</v>
      </c>
      <c r="C21" s="2" t="s">
        <v>39</v>
      </c>
      <c r="D21" s="3">
        <v>1</v>
      </c>
      <c r="E21" s="3" t="s">
        <v>13</v>
      </c>
      <c r="F21" s="2" t="s">
        <v>40</v>
      </c>
      <c r="G21" s="4"/>
      <c r="H21" s="12"/>
    </row>
    <row r="22" spans="1:8" ht="14" customHeight="1">
      <c r="A22" s="11" t="s">
        <v>10</v>
      </c>
      <c r="B22" s="2" t="s">
        <v>28</v>
      </c>
      <c r="C22" s="2" t="s">
        <v>41</v>
      </c>
      <c r="D22" s="3">
        <v>6</v>
      </c>
      <c r="E22" s="3" t="s">
        <v>13</v>
      </c>
      <c r="F22" s="2"/>
      <c r="G22" s="4"/>
      <c r="H22" s="12"/>
    </row>
    <row r="23" spans="1:8" ht="14" customHeight="1">
      <c r="A23" s="11" t="s">
        <v>10</v>
      </c>
      <c r="B23" s="2" t="s">
        <v>28</v>
      </c>
      <c r="C23" s="2" t="s">
        <v>42</v>
      </c>
      <c r="D23" s="3">
        <v>3</v>
      </c>
      <c r="E23" s="3" t="s">
        <v>13</v>
      </c>
      <c r="F23" s="2"/>
      <c r="G23" s="4"/>
      <c r="H23" s="12"/>
    </row>
    <row r="24" spans="1:8" ht="14" customHeight="1">
      <c r="A24" s="11" t="s">
        <v>10</v>
      </c>
      <c r="B24" s="2" t="s">
        <v>28</v>
      </c>
      <c r="C24" s="2" t="s">
        <v>43</v>
      </c>
      <c r="D24" s="3">
        <v>1</v>
      </c>
      <c r="E24" s="3" t="s">
        <v>35</v>
      </c>
      <c r="F24" s="2" t="s">
        <v>44</v>
      </c>
      <c r="G24" s="4"/>
      <c r="H24" s="12"/>
    </row>
    <row r="25" spans="1:8" ht="14" customHeight="1">
      <c r="A25" s="11" t="s">
        <v>10</v>
      </c>
      <c r="B25" s="2" t="s">
        <v>28</v>
      </c>
      <c r="C25" s="2" t="s">
        <v>45</v>
      </c>
      <c r="D25" s="3">
        <v>2</v>
      </c>
      <c r="E25" s="3" t="s">
        <v>13</v>
      </c>
      <c r="F25" s="2" t="s">
        <v>46</v>
      </c>
      <c r="G25" s="4"/>
      <c r="H25" s="12"/>
    </row>
    <row r="26" spans="1:8" ht="14" customHeight="1">
      <c r="A26" s="11" t="s">
        <v>10</v>
      </c>
      <c r="B26" s="2" t="s">
        <v>28</v>
      </c>
      <c r="C26" s="2" t="s">
        <v>47</v>
      </c>
      <c r="D26" s="3">
        <v>1</v>
      </c>
      <c r="E26" s="3" t="s">
        <v>13</v>
      </c>
      <c r="F26" s="2" t="s">
        <v>48</v>
      </c>
      <c r="G26" s="4"/>
      <c r="H26" s="12"/>
    </row>
    <row r="27" spans="1:8" ht="14" customHeight="1">
      <c r="A27" s="11" t="s">
        <v>10</v>
      </c>
      <c r="B27" s="2" t="s">
        <v>28</v>
      </c>
      <c r="C27" s="2" t="s">
        <v>49</v>
      </c>
      <c r="D27" s="3">
        <v>1</v>
      </c>
      <c r="E27" s="3" t="s">
        <v>35</v>
      </c>
      <c r="F27" s="2"/>
      <c r="G27" s="4"/>
      <c r="H27" s="12"/>
    </row>
    <row r="28" spans="1:8" ht="14" customHeight="1">
      <c r="A28" s="11" t="s">
        <v>10</v>
      </c>
      <c r="B28" s="2" t="s">
        <v>50</v>
      </c>
      <c r="C28" s="2" t="s">
        <v>51</v>
      </c>
      <c r="D28" s="3">
        <v>1</v>
      </c>
      <c r="E28" s="3" t="s">
        <v>13</v>
      </c>
      <c r="F28" s="2"/>
      <c r="G28" s="4"/>
      <c r="H28" s="12"/>
    </row>
    <row r="29" spans="1:8" ht="14" customHeight="1">
      <c r="A29" s="11" t="s">
        <v>10</v>
      </c>
      <c r="B29" s="2" t="s">
        <v>50</v>
      </c>
      <c r="C29" s="2" t="s">
        <v>52</v>
      </c>
      <c r="D29" s="3">
        <v>1</v>
      </c>
      <c r="E29" s="3" t="s">
        <v>13</v>
      </c>
      <c r="F29" s="2"/>
      <c r="G29" s="4"/>
      <c r="H29" s="12"/>
    </row>
    <row r="30" spans="1:8" ht="14" customHeight="1">
      <c r="A30" s="11" t="s">
        <v>10</v>
      </c>
      <c r="B30" s="2" t="s">
        <v>50</v>
      </c>
      <c r="C30" s="2" t="s">
        <v>53</v>
      </c>
      <c r="D30" s="3">
        <v>1</v>
      </c>
      <c r="E30" s="3" t="s">
        <v>35</v>
      </c>
      <c r="F30" s="2"/>
      <c r="G30" s="4"/>
      <c r="H30" s="12"/>
    </row>
    <row r="31" spans="1:8" ht="14" customHeight="1">
      <c r="A31" s="11" t="s">
        <v>10</v>
      </c>
      <c r="B31" s="2" t="s">
        <v>50</v>
      </c>
      <c r="C31" s="2" t="s">
        <v>54</v>
      </c>
      <c r="D31" s="3">
        <v>1</v>
      </c>
      <c r="E31" s="3" t="s">
        <v>24</v>
      </c>
      <c r="F31" s="2"/>
      <c r="G31" s="4"/>
      <c r="H31" s="12"/>
    </row>
    <row r="32" spans="1:8" ht="14" customHeight="1">
      <c r="A32" s="11" t="s">
        <v>10</v>
      </c>
      <c r="B32" s="2" t="s">
        <v>50</v>
      </c>
      <c r="C32" s="2" t="s">
        <v>55</v>
      </c>
      <c r="D32" s="3">
        <v>2</v>
      </c>
      <c r="E32" s="3" t="s">
        <v>24</v>
      </c>
      <c r="F32" s="2" t="s">
        <v>56</v>
      </c>
      <c r="G32" s="4"/>
      <c r="H32" s="12"/>
    </row>
    <row r="33" spans="1:8" ht="14" customHeight="1">
      <c r="A33" s="11" t="s">
        <v>10</v>
      </c>
      <c r="B33" s="2" t="s">
        <v>50</v>
      </c>
      <c r="C33" s="2" t="s">
        <v>57</v>
      </c>
      <c r="D33" s="3">
        <v>1</v>
      </c>
      <c r="E33" s="3" t="s">
        <v>35</v>
      </c>
      <c r="F33" s="2"/>
      <c r="G33" s="4"/>
      <c r="H33" s="12"/>
    </row>
    <row r="34" spans="1:8" ht="14" customHeight="1">
      <c r="A34" s="11" t="s">
        <v>10</v>
      </c>
      <c r="B34" s="2" t="s">
        <v>50</v>
      </c>
      <c r="C34" s="2" t="s">
        <v>58</v>
      </c>
      <c r="D34" s="3">
        <v>1</v>
      </c>
      <c r="E34" s="3" t="s">
        <v>24</v>
      </c>
      <c r="F34" s="2"/>
      <c r="G34" s="4"/>
      <c r="H34" s="12"/>
    </row>
    <row r="35" spans="1:8" ht="14" customHeight="1">
      <c r="A35" s="11" t="s">
        <v>10</v>
      </c>
      <c r="B35" s="2" t="s">
        <v>50</v>
      </c>
      <c r="C35" s="2" t="s">
        <v>59</v>
      </c>
      <c r="D35" s="3">
        <v>1</v>
      </c>
      <c r="E35" s="3" t="s">
        <v>24</v>
      </c>
      <c r="F35" s="2"/>
      <c r="G35" s="4"/>
      <c r="H35" s="12"/>
    </row>
    <row r="36" spans="1:8" ht="14" customHeight="1">
      <c r="A36" s="11" t="s">
        <v>10</v>
      </c>
      <c r="B36" s="2" t="s">
        <v>60</v>
      </c>
      <c r="C36" s="2" t="s">
        <v>61</v>
      </c>
      <c r="D36" s="3">
        <v>1</v>
      </c>
      <c r="E36" s="3" t="s">
        <v>13</v>
      </c>
      <c r="F36" s="2" t="s">
        <v>62</v>
      </c>
      <c r="G36" s="4"/>
      <c r="H36" s="12"/>
    </row>
    <row r="37" spans="1:8" ht="14" customHeight="1">
      <c r="A37" s="11" t="s">
        <v>10</v>
      </c>
      <c r="B37" s="2" t="s">
        <v>60</v>
      </c>
      <c r="C37" s="2" t="s">
        <v>63</v>
      </c>
      <c r="D37" s="3">
        <v>1</v>
      </c>
      <c r="E37" s="3" t="s">
        <v>35</v>
      </c>
      <c r="F37" s="2"/>
      <c r="G37" s="4"/>
      <c r="H37" s="12"/>
    </row>
    <row r="38" spans="1:8" ht="14" customHeight="1">
      <c r="A38" s="11" t="s">
        <v>10</v>
      </c>
      <c r="B38" s="2" t="s">
        <v>60</v>
      </c>
      <c r="C38" s="2" t="s">
        <v>64</v>
      </c>
      <c r="D38" s="3">
        <v>1</v>
      </c>
      <c r="E38" s="3" t="s">
        <v>13</v>
      </c>
      <c r="F38" s="2"/>
      <c r="G38" s="4"/>
      <c r="H38" s="12"/>
    </row>
    <row r="39" spans="1:8" ht="14" customHeight="1">
      <c r="A39" s="11" t="s">
        <v>10</v>
      </c>
      <c r="B39" s="2" t="s">
        <v>60</v>
      </c>
      <c r="C39" s="2" t="s">
        <v>65</v>
      </c>
      <c r="D39" s="3">
        <v>1</v>
      </c>
      <c r="E39" s="3" t="s">
        <v>13</v>
      </c>
      <c r="F39" s="2" t="s">
        <v>66</v>
      </c>
      <c r="G39" s="4"/>
      <c r="H39" s="12"/>
    </row>
    <row r="40" spans="1:8" ht="14" customHeight="1">
      <c r="A40" s="11" t="s">
        <v>10</v>
      </c>
      <c r="B40" s="2" t="s">
        <v>60</v>
      </c>
      <c r="C40" s="2" t="s">
        <v>67</v>
      </c>
      <c r="D40" s="3">
        <v>1</v>
      </c>
      <c r="E40" s="3" t="s">
        <v>24</v>
      </c>
      <c r="F40" s="2"/>
      <c r="G40" s="4"/>
      <c r="H40" s="12"/>
    </row>
    <row r="41" spans="1:8" ht="14" customHeight="1">
      <c r="A41" s="11" t="s">
        <v>10</v>
      </c>
      <c r="B41" s="2" t="s">
        <v>60</v>
      </c>
      <c r="C41" s="2" t="s">
        <v>68</v>
      </c>
      <c r="D41" s="3">
        <v>1</v>
      </c>
      <c r="E41" s="3" t="s">
        <v>35</v>
      </c>
      <c r="F41" s="2" t="s">
        <v>69</v>
      </c>
      <c r="G41" s="4"/>
      <c r="H41" s="12"/>
    </row>
    <row r="42" spans="1:8" ht="14" customHeight="1">
      <c r="A42" s="11" t="s">
        <v>10</v>
      </c>
      <c r="B42" s="2" t="s">
        <v>60</v>
      </c>
      <c r="C42" s="2" t="s">
        <v>70</v>
      </c>
      <c r="D42" s="3">
        <v>1</v>
      </c>
      <c r="E42" s="3" t="s">
        <v>35</v>
      </c>
      <c r="F42" s="2"/>
      <c r="G42" s="4"/>
      <c r="H42" s="12"/>
    </row>
    <row r="43" spans="1:8" ht="14" customHeight="1">
      <c r="A43" s="11" t="s">
        <v>10</v>
      </c>
      <c r="B43" s="2" t="s">
        <v>60</v>
      </c>
      <c r="C43" s="2" t="s">
        <v>71</v>
      </c>
      <c r="D43" s="3">
        <v>1</v>
      </c>
      <c r="E43" s="3" t="s">
        <v>35</v>
      </c>
      <c r="F43" s="2"/>
      <c r="G43" s="4"/>
      <c r="H43" s="12"/>
    </row>
    <row r="44" spans="1:8" ht="14" customHeight="1">
      <c r="A44" s="11" t="s">
        <v>10</v>
      </c>
      <c r="B44" s="2" t="s">
        <v>60</v>
      </c>
      <c r="C44" s="2" t="s">
        <v>72</v>
      </c>
      <c r="D44" s="3">
        <v>1</v>
      </c>
      <c r="E44" s="3" t="s">
        <v>35</v>
      </c>
      <c r="F44" s="2"/>
      <c r="G44" s="4"/>
      <c r="H44" s="12"/>
    </row>
    <row r="45" spans="1:8" ht="14" customHeight="1">
      <c r="A45" s="11" t="s">
        <v>10</v>
      </c>
      <c r="B45" s="2" t="s">
        <v>60</v>
      </c>
      <c r="C45" s="2" t="s">
        <v>73</v>
      </c>
      <c r="D45" s="3">
        <v>1</v>
      </c>
      <c r="E45" s="3" t="s">
        <v>24</v>
      </c>
      <c r="F45" s="2"/>
      <c r="G45" s="4"/>
      <c r="H45" s="12"/>
    </row>
    <row r="46" spans="1:8" ht="14" customHeight="1">
      <c r="A46" s="11" t="s">
        <v>10</v>
      </c>
      <c r="B46" s="2" t="s">
        <v>74</v>
      </c>
      <c r="C46" s="2" t="s">
        <v>75</v>
      </c>
      <c r="D46" s="3">
        <v>2</v>
      </c>
      <c r="E46" s="3" t="s">
        <v>13</v>
      </c>
      <c r="F46" s="2"/>
      <c r="G46" s="4"/>
      <c r="H46" s="12"/>
    </row>
    <row r="47" spans="1:8" ht="14" customHeight="1">
      <c r="A47" s="11" t="s">
        <v>10</v>
      </c>
      <c r="B47" s="2" t="s">
        <v>74</v>
      </c>
      <c r="C47" s="2" t="s">
        <v>76</v>
      </c>
      <c r="D47" s="3">
        <v>2</v>
      </c>
      <c r="E47" s="3" t="s">
        <v>35</v>
      </c>
      <c r="F47" s="2" t="s">
        <v>77</v>
      </c>
      <c r="G47" s="4"/>
      <c r="H47" s="12"/>
    </row>
    <row r="48" spans="1:8" ht="14" customHeight="1">
      <c r="A48" s="11" t="s">
        <v>10</v>
      </c>
      <c r="B48" s="2" t="s">
        <v>74</v>
      </c>
      <c r="C48" s="2" t="s">
        <v>78</v>
      </c>
      <c r="D48" s="3">
        <v>2</v>
      </c>
      <c r="E48" s="3" t="s">
        <v>13</v>
      </c>
      <c r="F48" s="2"/>
      <c r="G48" s="4"/>
      <c r="H48" s="12"/>
    </row>
    <row r="49" spans="1:8" ht="14" customHeight="1">
      <c r="A49" s="11" t="s">
        <v>10</v>
      </c>
      <c r="B49" s="2" t="s">
        <v>74</v>
      </c>
      <c r="C49" s="2" t="s">
        <v>79</v>
      </c>
      <c r="D49" s="3">
        <v>2</v>
      </c>
      <c r="E49" s="3" t="s">
        <v>13</v>
      </c>
      <c r="F49" s="2" t="s">
        <v>80</v>
      </c>
      <c r="G49" s="4"/>
      <c r="H49" s="12"/>
    </row>
    <row r="50" spans="1:8" ht="14" customHeight="1">
      <c r="A50" s="11" t="s">
        <v>10</v>
      </c>
      <c r="B50" s="2" t="s">
        <v>74</v>
      </c>
      <c r="C50" s="2" t="s">
        <v>81</v>
      </c>
      <c r="D50" s="3">
        <v>1</v>
      </c>
      <c r="E50" s="3" t="s">
        <v>35</v>
      </c>
      <c r="F50" s="2"/>
      <c r="G50" s="4"/>
      <c r="H50" s="12"/>
    </row>
    <row r="51" spans="1:8" ht="14" customHeight="1">
      <c r="A51" s="11" t="s">
        <v>10</v>
      </c>
      <c r="B51" s="2" t="s">
        <v>74</v>
      </c>
      <c r="C51" s="2" t="s">
        <v>82</v>
      </c>
      <c r="D51" s="3">
        <v>4</v>
      </c>
      <c r="E51" s="3" t="s">
        <v>13</v>
      </c>
      <c r="F51" s="2" t="s">
        <v>83</v>
      </c>
      <c r="G51" s="4"/>
      <c r="H51" s="12"/>
    </row>
    <row r="52" spans="1:8" ht="14" customHeight="1">
      <c r="A52" s="11" t="s">
        <v>10</v>
      </c>
      <c r="B52" s="2" t="s">
        <v>84</v>
      </c>
      <c r="C52" s="2" t="s">
        <v>85</v>
      </c>
      <c r="D52" s="3">
        <v>1</v>
      </c>
      <c r="E52" s="3" t="s">
        <v>35</v>
      </c>
      <c r="F52" s="2" t="s">
        <v>86</v>
      </c>
      <c r="G52" s="4"/>
      <c r="H52" s="12"/>
    </row>
    <row r="53" spans="1:8" ht="14" customHeight="1">
      <c r="A53" s="11" t="s">
        <v>10</v>
      </c>
      <c r="B53" s="2" t="s">
        <v>84</v>
      </c>
      <c r="C53" s="2" t="s">
        <v>87</v>
      </c>
      <c r="D53" s="3">
        <v>1</v>
      </c>
      <c r="E53" s="3" t="s">
        <v>24</v>
      </c>
      <c r="F53" s="2" t="s">
        <v>88</v>
      </c>
      <c r="G53" s="4"/>
      <c r="H53" s="12"/>
    </row>
    <row r="54" spans="1:8" ht="14" customHeight="1">
      <c r="A54" s="11" t="s">
        <v>10</v>
      </c>
      <c r="B54" s="2" t="s">
        <v>84</v>
      </c>
      <c r="C54" s="2" t="s">
        <v>89</v>
      </c>
      <c r="D54" s="3">
        <v>1</v>
      </c>
      <c r="E54" s="3" t="s">
        <v>24</v>
      </c>
      <c r="F54" s="2"/>
      <c r="G54" s="4"/>
      <c r="H54" s="12"/>
    </row>
    <row r="55" spans="1:8" ht="14" customHeight="1">
      <c r="A55" s="11" t="s">
        <v>10</v>
      </c>
      <c r="B55" s="2" t="s">
        <v>84</v>
      </c>
      <c r="C55" s="2" t="s">
        <v>90</v>
      </c>
      <c r="D55" s="3">
        <v>1</v>
      </c>
      <c r="E55" s="3" t="s">
        <v>24</v>
      </c>
      <c r="F55" s="2"/>
      <c r="G55" s="4"/>
      <c r="H55" s="12"/>
    </row>
    <row r="56" spans="1:8" ht="14" customHeight="1">
      <c r="A56" s="11" t="s">
        <v>10</v>
      </c>
      <c r="B56" s="2" t="s">
        <v>91</v>
      </c>
      <c r="C56" s="2" t="s">
        <v>92</v>
      </c>
      <c r="D56" s="3">
        <v>4</v>
      </c>
      <c r="E56" s="3" t="s">
        <v>35</v>
      </c>
      <c r="F56" s="2" t="s">
        <v>93</v>
      </c>
      <c r="G56" s="4"/>
      <c r="H56" s="12"/>
    </row>
    <row r="57" spans="1:8" ht="14" customHeight="1">
      <c r="A57" s="11" t="s">
        <v>10</v>
      </c>
      <c r="B57" s="2" t="s">
        <v>91</v>
      </c>
      <c r="C57" s="2" t="s">
        <v>94</v>
      </c>
      <c r="D57" s="3">
        <v>1</v>
      </c>
      <c r="E57" s="3" t="s">
        <v>24</v>
      </c>
      <c r="F57" s="2"/>
      <c r="G57" s="4"/>
      <c r="H57" s="12"/>
    </row>
    <row r="58" spans="1:8" ht="14" customHeight="1">
      <c r="A58" s="11" t="s">
        <v>10</v>
      </c>
      <c r="B58" s="2" t="s">
        <v>91</v>
      </c>
      <c r="C58" s="2" t="s">
        <v>95</v>
      </c>
      <c r="D58" s="3">
        <v>1</v>
      </c>
      <c r="E58" s="3" t="s">
        <v>35</v>
      </c>
      <c r="F58" s="2"/>
      <c r="G58" s="4"/>
      <c r="H58" s="12"/>
    </row>
    <row r="59" spans="1:8" ht="14" customHeight="1">
      <c r="A59" s="11" t="s">
        <v>10</v>
      </c>
      <c r="B59" s="2" t="s">
        <v>96</v>
      </c>
      <c r="C59" s="2" t="s">
        <v>97</v>
      </c>
      <c r="D59" s="3">
        <v>1</v>
      </c>
      <c r="E59" s="3" t="s">
        <v>35</v>
      </c>
      <c r="F59" s="2"/>
      <c r="G59" s="4"/>
      <c r="H59" s="12"/>
    </row>
    <row r="60" spans="1:8" ht="14" customHeight="1">
      <c r="A60" s="11" t="s">
        <v>10</v>
      </c>
      <c r="B60" s="2" t="s">
        <v>96</v>
      </c>
      <c r="C60" s="2" t="s">
        <v>98</v>
      </c>
      <c r="D60" s="3">
        <v>1</v>
      </c>
      <c r="E60" s="3" t="s">
        <v>35</v>
      </c>
      <c r="F60" s="2"/>
      <c r="G60" s="4"/>
      <c r="H60" s="12"/>
    </row>
    <row r="61" spans="1:8" ht="14" customHeight="1">
      <c r="A61" s="11" t="s">
        <v>10</v>
      </c>
      <c r="B61" s="2" t="s">
        <v>96</v>
      </c>
      <c r="C61" s="2" t="s">
        <v>99</v>
      </c>
      <c r="D61" s="3">
        <v>1</v>
      </c>
      <c r="E61" s="3" t="s">
        <v>35</v>
      </c>
      <c r="F61" s="2"/>
      <c r="G61" s="4"/>
      <c r="H61" s="12"/>
    </row>
    <row r="62" spans="1:8" ht="14" customHeight="1">
      <c r="A62" s="11" t="s">
        <v>10</v>
      </c>
      <c r="B62" s="2" t="s">
        <v>96</v>
      </c>
      <c r="C62" s="2" t="s">
        <v>100</v>
      </c>
      <c r="D62" s="3">
        <v>1</v>
      </c>
      <c r="E62" s="3" t="s">
        <v>35</v>
      </c>
      <c r="F62" s="2"/>
      <c r="G62" s="4"/>
      <c r="H62" s="12"/>
    </row>
    <row r="63" spans="1:8" ht="14" customHeight="1">
      <c r="A63" s="11" t="s">
        <v>10</v>
      </c>
      <c r="B63" s="2" t="s">
        <v>96</v>
      </c>
      <c r="C63" s="2" t="s">
        <v>101</v>
      </c>
      <c r="D63" s="3">
        <v>1</v>
      </c>
      <c r="E63" s="3" t="s">
        <v>24</v>
      </c>
      <c r="F63" s="2" t="s">
        <v>102</v>
      </c>
      <c r="G63" s="4"/>
      <c r="H63" s="12"/>
    </row>
    <row r="64" spans="1:8" ht="14" customHeight="1">
      <c r="A64" s="13" t="s">
        <v>103</v>
      </c>
      <c r="B64" s="5" t="s">
        <v>104</v>
      </c>
      <c r="C64" s="5" t="s">
        <v>105</v>
      </c>
      <c r="D64" s="6">
        <v>1</v>
      </c>
      <c r="E64" s="6" t="s">
        <v>13</v>
      </c>
      <c r="F64" s="5" t="s">
        <v>106</v>
      </c>
      <c r="G64" s="7"/>
      <c r="H64" s="14"/>
    </row>
    <row r="65" spans="1:8" ht="14" customHeight="1">
      <c r="A65" s="13" t="s">
        <v>103</v>
      </c>
      <c r="B65" s="5" t="s">
        <v>104</v>
      </c>
      <c r="C65" s="5" t="s">
        <v>107</v>
      </c>
      <c r="D65" s="6">
        <v>1</v>
      </c>
      <c r="E65" s="6" t="s">
        <v>13</v>
      </c>
      <c r="F65" s="5"/>
      <c r="G65" s="7"/>
      <c r="H65" s="14"/>
    </row>
    <row r="66" spans="1:8" ht="14" customHeight="1">
      <c r="A66" s="13" t="s">
        <v>103</v>
      </c>
      <c r="B66" s="5" t="s">
        <v>104</v>
      </c>
      <c r="C66" s="5" t="s">
        <v>108</v>
      </c>
      <c r="D66" s="6">
        <v>1</v>
      </c>
      <c r="E66" s="6" t="s">
        <v>109</v>
      </c>
      <c r="F66" s="5" t="s">
        <v>110</v>
      </c>
      <c r="G66" s="7"/>
      <c r="H66" s="14"/>
    </row>
    <row r="67" spans="1:8" ht="14" customHeight="1">
      <c r="A67" s="13" t="s">
        <v>103</v>
      </c>
      <c r="B67" s="5" t="s">
        <v>104</v>
      </c>
      <c r="C67" s="5" t="s">
        <v>111</v>
      </c>
      <c r="D67" s="6">
        <v>1</v>
      </c>
      <c r="E67" s="6" t="s">
        <v>24</v>
      </c>
      <c r="F67" s="5"/>
      <c r="G67" s="7"/>
      <c r="H67" s="14"/>
    </row>
    <row r="68" spans="1:8" ht="14" customHeight="1">
      <c r="A68" s="13" t="s">
        <v>103</v>
      </c>
      <c r="B68" s="5" t="s">
        <v>104</v>
      </c>
      <c r="C68" s="5" t="s">
        <v>112</v>
      </c>
      <c r="D68" s="6">
        <v>1</v>
      </c>
      <c r="E68" s="6" t="s">
        <v>35</v>
      </c>
      <c r="F68" s="5"/>
      <c r="G68" s="7"/>
      <c r="H68" s="14"/>
    </row>
    <row r="69" spans="1:8" ht="14" customHeight="1">
      <c r="A69" s="13" t="s">
        <v>103</v>
      </c>
      <c r="B69" s="5" t="s">
        <v>104</v>
      </c>
      <c r="C69" s="5" t="s">
        <v>113</v>
      </c>
      <c r="D69" s="6">
        <v>1</v>
      </c>
      <c r="E69" s="6" t="s">
        <v>35</v>
      </c>
      <c r="F69" s="5" t="s">
        <v>114</v>
      </c>
      <c r="G69" s="7"/>
      <c r="H69" s="14"/>
    </row>
    <row r="70" spans="1:8" ht="14" customHeight="1">
      <c r="A70" s="13" t="s">
        <v>103</v>
      </c>
      <c r="B70" s="5" t="s">
        <v>104</v>
      </c>
      <c r="C70" s="5" t="s">
        <v>115</v>
      </c>
      <c r="D70" s="6">
        <v>1</v>
      </c>
      <c r="E70" s="6" t="s">
        <v>35</v>
      </c>
      <c r="F70" s="5"/>
      <c r="G70" s="7"/>
      <c r="H70" s="14"/>
    </row>
    <row r="71" spans="1:8" ht="14" customHeight="1">
      <c r="A71" s="13" t="s">
        <v>103</v>
      </c>
      <c r="B71" s="5" t="s">
        <v>104</v>
      </c>
      <c r="C71" s="5" t="s">
        <v>116</v>
      </c>
      <c r="D71" s="6">
        <v>1</v>
      </c>
      <c r="E71" s="6" t="s">
        <v>35</v>
      </c>
      <c r="F71" s="5"/>
      <c r="G71" s="7"/>
      <c r="H71" s="14"/>
    </row>
    <row r="72" spans="1:8" ht="14" customHeight="1">
      <c r="A72" s="13" t="s">
        <v>103</v>
      </c>
      <c r="B72" s="5" t="s">
        <v>104</v>
      </c>
      <c r="C72" s="5" t="s">
        <v>117</v>
      </c>
      <c r="D72" s="6">
        <v>1</v>
      </c>
      <c r="E72" s="6" t="s">
        <v>35</v>
      </c>
      <c r="F72" s="5" t="s">
        <v>118</v>
      </c>
      <c r="G72" s="7"/>
      <c r="H72" s="14"/>
    </row>
    <row r="73" spans="1:8" ht="14" customHeight="1">
      <c r="A73" s="13" t="s">
        <v>103</v>
      </c>
      <c r="B73" s="5" t="s">
        <v>119</v>
      </c>
      <c r="C73" s="5" t="s">
        <v>120</v>
      </c>
      <c r="D73" s="6">
        <v>1</v>
      </c>
      <c r="E73" s="6" t="s">
        <v>13</v>
      </c>
      <c r="F73" s="5" t="s">
        <v>121</v>
      </c>
      <c r="G73" s="7"/>
      <c r="H73" s="14"/>
    </row>
    <row r="74" spans="1:8" ht="14" customHeight="1">
      <c r="A74" s="13" t="s">
        <v>103</v>
      </c>
      <c r="B74" s="5" t="s">
        <v>119</v>
      </c>
      <c r="C74" s="5" t="s">
        <v>122</v>
      </c>
      <c r="D74" s="6">
        <v>1</v>
      </c>
      <c r="E74" s="6" t="s">
        <v>24</v>
      </c>
      <c r="F74" s="5"/>
      <c r="G74" s="7"/>
      <c r="H74" s="14"/>
    </row>
    <row r="75" spans="1:8" ht="14" customHeight="1">
      <c r="A75" s="13" t="s">
        <v>103</v>
      </c>
      <c r="B75" s="5" t="s">
        <v>119</v>
      </c>
      <c r="C75" s="5" t="s">
        <v>123</v>
      </c>
      <c r="D75" s="6">
        <v>2</v>
      </c>
      <c r="E75" s="6" t="s">
        <v>13</v>
      </c>
      <c r="F75" s="5" t="s">
        <v>124</v>
      </c>
      <c r="G75" s="7"/>
      <c r="H75" s="14"/>
    </row>
    <row r="76" spans="1:8" ht="14" customHeight="1">
      <c r="A76" s="13" t="s">
        <v>103</v>
      </c>
      <c r="B76" s="5" t="s">
        <v>119</v>
      </c>
      <c r="C76" s="5" t="s">
        <v>125</v>
      </c>
      <c r="D76" s="6">
        <v>2</v>
      </c>
      <c r="E76" s="6" t="s">
        <v>13</v>
      </c>
      <c r="F76" s="5"/>
      <c r="G76" s="7"/>
      <c r="H76" s="14"/>
    </row>
    <row r="77" spans="1:8" ht="14" customHeight="1">
      <c r="A77" s="13" t="s">
        <v>103</v>
      </c>
      <c r="B77" s="5" t="s">
        <v>119</v>
      </c>
      <c r="C77" s="5" t="s">
        <v>126</v>
      </c>
      <c r="D77" s="6">
        <v>2</v>
      </c>
      <c r="E77" s="6" t="s">
        <v>35</v>
      </c>
      <c r="F77" s="5"/>
      <c r="G77" s="7"/>
      <c r="H77" s="14"/>
    </row>
    <row r="78" spans="1:8" ht="14" customHeight="1">
      <c r="A78" s="13" t="s">
        <v>103</v>
      </c>
      <c r="B78" s="5" t="s">
        <v>119</v>
      </c>
      <c r="C78" s="5" t="s">
        <v>127</v>
      </c>
      <c r="D78" s="6">
        <v>2</v>
      </c>
      <c r="E78" s="6" t="s">
        <v>35</v>
      </c>
      <c r="F78" s="5"/>
      <c r="G78" s="7"/>
      <c r="H78" s="14"/>
    </row>
    <row r="79" spans="1:8" ht="14" customHeight="1">
      <c r="A79" s="13" t="s">
        <v>103</v>
      </c>
      <c r="B79" s="5" t="s">
        <v>119</v>
      </c>
      <c r="C79" s="5" t="s">
        <v>128</v>
      </c>
      <c r="D79" s="6">
        <v>1</v>
      </c>
      <c r="E79" s="6" t="s">
        <v>13</v>
      </c>
      <c r="F79" s="5"/>
      <c r="G79" s="7"/>
      <c r="H79" s="14"/>
    </row>
    <row r="80" spans="1:8" ht="14" customHeight="1">
      <c r="A80" s="13" t="s">
        <v>103</v>
      </c>
      <c r="B80" s="5" t="s">
        <v>119</v>
      </c>
      <c r="C80" s="5" t="s">
        <v>129</v>
      </c>
      <c r="D80" s="6">
        <v>1</v>
      </c>
      <c r="E80" s="6" t="s">
        <v>13</v>
      </c>
      <c r="F80" s="5"/>
      <c r="G80" s="7"/>
      <c r="H80" s="14"/>
    </row>
    <row r="81" spans="1:8" ht="14" customHeight="1">
      <c r="A81" s="13" t="s">
        <v>103</v>
      </c>
      <c r="B81" s="5" t="s">
        <v>119</v>
      </c>
      <c r="C81" s="5" t="s">
        <v>130</v>
      </c>
      <c r="D81" s="6">
        <v>1</v>
      </c>
      <c r="E81" s="6" t="s">
        <v>109</v>
      </c>
      <c r="F81" s="5" t="s">
        <v>131</v>
      </c>
      <c r="G81" s="7"/>
      <c r="H81" s="14"/>
    </row>
    <row r="82" spans="1:8" ht="14" customHeight="1">
      <c r="A82" s="13" t="s">
        <v>103</v>
      </c>
      <c r="B82" s="5" t="s">
        <v>119</v>
      </c>
      <c r="C82" s="5" t="s">
        <v>132</v>
      </c>
      <c r="D82" s="6">
        <v>1</v>
      </c>
      <c r="E82" s="6" t="s">
        <v>24</v>
      </c>
      <c r="F82" s="5"/>
      <c r="G82" s="7"/>
      <c r="H82" s="14"/>
    </row>
    <row r="83" spans="1:8" ht="14" customHeight="1">
      <c r="A83" s="13" t="s">
        <v>103</v>
      </c>
      <c r="B83" s="5" t="s">
        <v>119</v>
      </c>
      <c r="C83" s="5" t="s">
        <v>133</v>
      </c>
      <c r="D83" s="6">
        <v>1</v>
      </c>
      <c r="E83" s="6" t="s">
        <v>24</v>
      </c>
      <c r="F83" s="5"/>
      <c r="G83" s="7"/>
      <c r="H83" s="14"/>
    </row>
    <row r="84" spans="1:8" ht="14" customHeight="1">
      <c r="A84" s="13" t="s">
        <v>103</v>
      </c>
      <c r="B84" s="5" t="s">
        <v>134</v>
      </c>
      <c r="C84" s="5" t="s">
        <v>135</v>
      </c>
      <c r="D84" s="6">
        <v>30</v>
      </c>
      <c r="E84" s="6" t="s">
        <v>13</v>
      </c>
      <c r="F84" s="5"/>
      <c r="G84" s="7"/>
      <c r="H84" s="14"/>
    </row>
    <row r="85" spans="1:8" ht="14" customHeight="1">
      <c r="A85" s="13" t="s">
        <v>103</v>
      </c>
      <c r="B85" s="5" t="s">
        <v>134</v>
      </c>
      <c r="C85" s="5" t="s">
        <v>136</v>
      </c>
      <c r="D85" s="6">
        <v>6</v>
      </c>
      <c r="E85" s="6" t="s">
        <v>35</v>
      </c>
      <c r="F85" s="5"/>
      <c r="G85" s="7"/>
      <c r="H85" s="14"/>
    </row>
    <row r="86" spans="1:8" ht="14" customHeight="1">
      <c r="A86" s="13" t="s">
        <v>103</v>
      </c>
      <c r="B86" s="5" t="s">
        <v>134</v>
      </c>
      <c r="C86" s="5" t="s">
        <v>137</v>
      </c>
      <c r="D86" s="6">
        <v>1</v>
      </c>
      <c r="E86" s="6" t="s">
        <v>24</v>
      </c>
      <c r="F86" s="5"/>
      <c r="G86" s="7"/>
      <c r="H86" s="14"/>
    </row>
    <row r="87" spans="1:8" ht="14" customHeight="1">
      <c r="A87" s="13" t="s">
        <v>103</v>
      </c>
      <c r="B87" s="5" t="s">
        <v>134</v>
      </c>
      <c r="C87" s="5" t="s">
        <v>138</v>
      </c>
      <c r="D87" s="6">
        <v>1</v>
      </c>
      <c r="E87" s="6" t="s">
        <v>35</v>
      </c>
      <c r="F87" s="5"/>
      <c r="G87" s="7"/>
      <c r="H87" s="14"/>
    </row>
    <row r="88" spans="1:8" ht="14" customHeight="1">
      <c r="A88" s="13" t="s">
        <v>103</v>
      </c>
      <c r="B88" s="5" t="s">
        <v>134</v>
      </c>
      <c r="C88" s="5" t="s">
        <v>139</v>
      </c>
      <c r="D88" s="6">
        <v>2</v>
      </c>
      <c r="E88" s="6" t="s">
        <v>35</v>
      </c>
      <c r="F88" s="5"/>
      <c r="G88" s="7"/>
      <c r="H88" s="14"/>
    </row>
    <row r="89" spans="1:8" ht="14" customHeight="1">
      <c r="A89" s="13" t="s">
        <v>103</v>
      </c>
      <c r="B89" s="5" t="s">
        <v>134</v>
      </c>
      <c r="C89" s="5" t="s">
        <v>140</v>
      </c>
      <c r="D89" s="6">
        <v>1</v>
      </c>
      <c r="E89" s="6" t="s">
        <v>35</v>
      </c>
      <c r="F89" s="5"/>
      <c r="G89" s="7"/>
      <c r="H89" s="14"/>
    </row>
    <row r="90" spans="1:8" ht="14" customHeight="1">
      <c r="A90" s="13" t="s">
        <v>103</v>
      </c>
      <c r="B90" s="5" t="s">
        <v>134</v>
      </c>
      <c r="C90" s="5" t="s">
        <v>141</v>
      </c>
      <c r="D90" s="6">
        <v>2</v>
      </c>
      <c r="E90" s="6" t="s">
        <v>24</v>
      </c>
      <c r="F90" s="5"/>
      <c r="G90" s="7"/>
      <c r="H90" s="14"/>
    </row>
    <row r="91" spans="1:8" ht="14" customHeight="1">
      <c r="A91" s="13" t="s">
        <v>103</v>
      </c>
      <c r="B91" s="5" t="s">
        <v>142</v>
      </c>
      <c r="C91" s="5" t="s">
        <v>143</v>
      </c>
      <c r="D91" s="6">
        <v>1</v>
      </c>
      <c r="E91" s="6" t="s">
        <v>35</v>
      </c>
      <c r="F91" s="5" t="s">
        <v>144</v>
      </c>
      <c r="G91" s="7"/>
      <c r="H91" s="14"/>
    </row>
    <row r="92" spans="1:8" ht="14" customHeight="1">
      <c r="A92" s="13" t="s">
        <v>103</v>
      </c>
      <c r="B92" s="5" t="s">
        <v>142</v>
      </c>
      <c r="C92" s="5" t="s">
        <v>145</v>
      </c>
      <c r="D92" s="6">
        <v>1</v>
      </c>
      <c r="E92" s="6" t="s">
        <v>109</v>
      </c>
      <c r="F92" s="5" t="s">
        <v>146</v>
      </c>
      <c r="G92" s="7"/>
      <c r="H92" s="14"/>
    </row>
    <row r="93" spans="1:8" ht="14" customHeight="1">
      <c r="A93" s="13" t="s">
        <v>103</v>
      </c>
      <c r="B93" s="5" t="s">
        <v>142</v>
      </c>
      <c r="C93" s="5" t="s">
        <v>147</v>
      </c>
      <c r="D93" s="6">
        <v>1</v>
      </c>
      <c r="E93" s="6" t="s">
        <v>24</v>
      </c>
      <c r="F93" s="5" t="s">
        <v>148</v>
      </c>
      <c r="G93" s="7"/>
      <c r="H93" s="14"/>
    </row>
    <row r="94" spans="1:8" ht="14" customHeight="1">
      <c r="A94" s="13" t="s">
        <v>103</v>
      </c>
      <c r="B94" s="5" t="s">
        <v>142</v>
      </c>
      <c r="C94" s="5" t="s">
        <v>149</v>
      </c>
      <c r="D94" s="6">
        <v>1</v>
      </c>
      <c r="E94" s="6" t="s">
        <v>24</v>
      </c>
      <c r="F94" s="5"/>
      <c r="G94" s="7"/>
      <c r="H94" s="14"/>
    </row>
    <row r="95" spans="1:8" ht="14" customHeight="1">
      <c r="A95" s="11" t="s">
        <v>150</v>
      </c>
      <c r="B95" s="2" t="s">
        <v>104</v>
      </c>
      <c r="C95" s="2" t="s">
        <v>151</v>
      </c>
      <c r="D95" s="3">
        <v>1</v>
      </c>
      <c r="E95" s="3" t="s">
        <v>13</v>
      </c>
      <c r="F95" s="2" t="s">
        <v>152</v>
      </c>
      <c r="G95" s="4"/>
      <c r="H95" s="12"/>
    </row>
    <row r="96" spans="1:8" ht="14" customHeight="1">
      <c r="A96" s="11" t="s">
        <v>150</v>
      </c>
      <c r="B96" s="2" t="s">
        <v>104</v>
      </c>
      <c r="C96" s="2" t="s">
        <v>153</v>
      </c>
      <c r="D96" s="3">
        <v>1</v>
      </c>
      <c r="E96" s="3" t="s">
        <v>35</v>
      </c>
      <c r="F96" s="2"/>
      <c r="G96" s="4"/>
      <c r="H96" s="12"/>
    </row>
    <row r="97" spans="1:8" ht="14" customHeight="1">
      <c r="A97" s="11" t="s">
        <v>150</v>
      </c>
      <c r="B97" s="2" t="s">
        <v>104</v>
      </c>
      <c r="C97" s="2" t="s">
        <v>154</v>
      </c>
      <c r="D97" s="3">
        <v>1</v>
      </c>
      <c r="E97" s="3" t="s">
        <v>35</v>
      </c>
      <c r="F97" s="2"/>
      <c r="G97" s="4"/>
      <c r="H97" s="12"/>
    </row>
    <row r="98" spans="1:8" ht="14" customHeight="1">
      <c r="A98" s="11" t="s">
        <v>150</v>
      </c>
      <c r="B98" s="2" t="s">
        <v>104</v>
      </c>
      <c r="C98" s="2" t="s">
        <v>155</v>
      </c>
      <c r="D98" s="3">
        <v>1</v>
      </c>
      <c r="E98" s="3" t="s">
        <v>109</v>
      </c>
      <c r="F98" s="2" t="s">
        <v>156</v>
      </c>
      <c r="G98" s="4"/>
      <c r="H98" s="12"/>
    </row>
    <row r="99" spans="1:8" ht="14" customHeight="1">
      <c r="A99" s="11" t="s">
        <v>150</v>
      </c>
      <c r="B99" s="2" t="s">
        <v>104</v>
      </c>
      <c r="C99" s="2" t="s">
        <v>157</v>
      </c>
      <c r="D99" s="3">
        <v>1</v>
      </c>
      <c r="E99" s="3" t="s">
        <v>35</v>
      </c>
      <c r="F99" s="2"/>
      <c r="G99" s="4"/>
      <c r="H99" s="12"/>
    </row>
    <row r="100" spans="1:8" ht="14" customHeight="1">
      <c r="A100" s="11" t="s">
        <v>150</v>
      </c>
      <c r="B100" s="2" t="s">
        <v>104</v>
      </c>
      <c r="C100" s="2" t="s">
        <v>158</v>
      </c>
      <c r="D100" s="3">
        <v>1</v>
      </c>
      <c r="E100" s="3" t="s">
        <v>24</v>
      </c>
      <c r="F100" s="2" t="s">
        <v>159</v>
      </c>
      <c r="G100" s="4"/>
      <c r="H100" s="12"/>
    </row>
    <row r="101" spans="1:8" ht="14" customHeight="1">
      <c r="A101" s="11" t="s">
        <v>150</v>
      </c>
      <c r="B101" s="2" t="s">
        <v>104</v>
      </c>
      <c r="C101" s="2" t="s">
        <v>160</v>
      </c>
      <c r="D101" s="3">
        <v>2</v>
      </c>
      <c r="E101" s="3" t="s">
        <v>24</v>
      </c>
      <c r="F101" s="2" t="s">
        <v>161</v>
      </c>
      <c r="G101" s="4"/>
      <c r="H101" s="12"/>
    </row>
    <row r="102" spans="1:8" ht="14" customHeight="1">
      <c r="A102" s="11" t="s">
        <v>150</v>
      </c>
      <c r="B102" s="2" t="s">
        <v>162</v>
      </c>
      <c r="C102" s="2" t="s">
        <v>163</v>
      </c>
      <c r="D102" s="3">
        <v>1</v>
      </c>
      <c r="E102" s="3" t="s">
        <v>24</v>
      </c>
      <c r="F102" s="2"/>
      <c r="G102" s="4"/>
      <c r="H102" s="12"/>
    </row>
    <row r="103" spans="1:8" ht="14" customHeight="1">
      <c r="A103" s="11" t="s">
        <v>150</v>
      </c>
      <c r="B103" s="2" t="s">
        <v>162</v>
      </c>
      <c r="C103" s="2" t="s">
        <v>164</v>
      </c>
      <c r="D103" s="3">
        <v>1</v>
      </c>
      <c r="E103" s="3" t="s">
        <v>24</v>
      </c>
      <c r="F103" s="2" t="s">
        <v>165</v>
      </c>
      <c r="G103" s="4"/>
      <c r="H103" s="12"/>
    </row>
    <row r="104" spans="1:8" ht="14" customHeight="1">
      <c r="A104" s="11" t="s">
        <v>150</v>
      </c>
      <c r="B104" s="2" t="s">
        <v>162</v>
      </c>
      <c r="C104" s="2" t="s">
        <v>166</v>
      </c>
      <c r="D104" s="3">
        <v>1</v>
      </c>
      <c r="E104" s="3" t="s">
        <v>24</v>
      </c>
      <c r="F104" s="2" t="s">
        <v>167</v>
      </c>
      <c r="G104" s="4"/>
      <c r="H104" s="12"/>
    </row>
    <row r="105" spans="1:8" ht="14" customHeight="1">
      <c r="A105" s="11" t="s">
        <v>150</v>
      </c>
      <c r="B105" s="2" t="s">
        <v>162</v>
      </c>
      <c r="C105" s="2" t="s">
        <v>168</v>
      </c>
      <c r="D105" s="3">
        <v>1</v>
      </c>
      <c r="E105" s="3" t="s">
        <v>35</v>
      </c>
      <c r="F105" s="2" t="s">
        <v>169</v>
      </c>
      <c r="G105" s="4"/>
      <c r="H105" s="12"/>
    </row>
    <row r="106" spans="1:8" ht="14" customHeight="1">
      <c r="A106" s="11" t="s">
        <v>150</v>
      </c>
      <c r="B106" s="2" t="s">
        <v>162</v>
      </c>
      <c r="C106" s="2" t="s">
        <v>170</v>
      </c>
      <c r="D106" s="3">
        <v>1</v>
      </c>
      <c r="E106" s="3" t="s">
        <v>109</v>
      </c>
      <c r="F106" s="2" t="s">
        <v>171</v>
      </c>
      <c r="G106" s="4"/>
      <c r="H106" s="12"/>
    </row>
    <row r="107" spans="1:8" ht="14" customHeight="1">
      <c r="A107" s="11" t="s">
        <v>150</v>
      </c>
      <c r="B107" s="2" t="s">
        <v>162</v>
      </c>
      <c r="C107" s="2" t="s">
        <v>172</v>
      </c>
      <c r="D107" s="3">
        <v>1</v>
      </c>
      <c r="E107" s="3" t="s">
        <v>35</v>
      </c>
      <c r="F107" s="2"/>
      <c r="G107" s="4"/>
      <c r="H107" s="12"/>
    </row>
    <row r="108" spans="1:8" ht="14" customHeight="1">
      <c r="A108" s="11" t="s">
        <v>150</v>
      </c>
      <c r="B108" s="2" t="s">
        <v>162</v>
      </c>
      <c r="C108" s="2" t="s">
        <v>173</v>
      </c>
      <c r="D108" s="3">
        <v>1</v>
      </c>
      <c r="E108" s="3" t="s">
        <v>24</v>
      </c>
      <c r="F108" s="2"/>
      <c r="G108" s="4"/>
      <c r="H108" s="12"/>
    </row>
    <row r="109" spans="1:8" ht="14" customHeight="1">
      <c r="A109" s="11" t="s">
        <v>150</v>
      </c>
      <c r="B109" s="2" t="s">
        <v>174</v>
      </c>
      <c r="C109" s="2" t="s">
        <v>175</v>
      </c>
      <c r="D109" s="3">
        <v>1</v>
      </c>
      <c r="E109" s="3" t="s">
        <v>35</v>
      </c>
      <c r="F109" s="2"/>
      <c r="G109" s="4"/>
      <c r="H109" s="12"/>
    </row>
    <row r="110" spans="1:8" ht="14" customHeight="1">
      <c r="A110" s="11" t="s">
        <v>150</v>
      </c>
      <c r="B110" s="2" t="s">
        <v>174</v>
      </c>
      <c r="C110" s="2" t="s">
        <v>117</v>
      </c>
      <c r="D110" s="3">
        <v>1</v>
      </c>
      <c r="E110" s="3" t="s">
        <v>35</v>
      </c>
      <c r="F110" s="2"/>
      <c r="G110" s="4"/>
      <c r="H110" s="12"/>
    </row>
    <row r="111" spans="1:8" ht="14" customHeight="1">
      <c r="A111" s="11" t="s">
        <v>150</v>
      </c>
      <c r="B111" s="2" t="s">
        <v>142</v>
      </c>
      <c r="C111" s="2" t="s">
        <v>176</v>
      </c>
      <c r="D111" s="3">
        <v>1</v>
      </c>
      <c r="E111" s="3" t="s">
        <v>24</v>
      </c>
      <c r="F111" s="2" t="s">
        <v>177</v>
      </c>
      <c r="G111" s="4"/>
      <c r="H111" s="12"/>
    </row>
    <row r="112" spans="1:8" ht="14" customHeight="1">
      <c r="A112" s="11" t="s">
        <v>150</v>
      </c>
      <c r="B112" s="2" t="s">
        <v>142</v>
      </c>
      <c r="C112" s="2" t="s">
        <v>178</v>
      </c>
      <c r="D112" s="3">
        <v>1</v>
      </c>
      <c r="E112" s="3" t="s">
        <v>109</v>
      </c>
      <c r="F112" s="2" t="s">
        <v>179</v>
      </c>
      <c r="G112" s="4"/>
      <c r="H112" s="12"/>
    </row>
    <row r="113" spans="1:8" ht="14" customHeight="1">
      <c r="A113" s="11" t="s">
        <v>150</v>
      </c>
      <c r="B113" s="2" t="s">
        <v>142</v>
      </c>
      <c r="C113" s="2" t="s">
        <v>180</v>
      </c>
      <c r="D113" s="3">
        <v>2</v>
      </c>
      <c r="E113" s="3" t="s">
        <v>24</v>
      </c>
      <c r="F113" s="2"/>
      <c r="G113" s="4"/>
      <c r="H113" s="12"/>
    </row>
    <row r="114" spans="1:8" ht="14" customHeight="1">
      <c r="A114" s="11" t="s">
        <v>150</v>
      </c>
      <c r="B114" s="2" t="s">
        <v>142</v>
      </c>
      <c r="C114" s="2" t="s">
        <v>132</v>
      </c>
      <c r="D114" s="3">
        <v>1</v>
      </c>
      <c r="E114" s="3" t="s">
        <v>35</v>
      </c>
      <c r="F114" s="2"/>
      <c r="G114" s="4"/>
      <c r="H114" s="12"/>
    </row>
    <row r="115" spans="1:8" ht="14" customHeight="1">
      <c r="A115" s="11" t="s">
        <v>150</v>
      </c>
      <c r="B115" s="2" t="s">
        <v>181</v>
      </c>
      <c r="C115" s="2" t="s">
        <v>182</v>
      </c>
      <c r="D115" s="3">
        <v>1</v>
      </c>
      <c r="E115" s="3" t="s">
        <v>109</v>
      </c>
      <c r="F115" s="2" t="s">
        <v>183</v>
      </c>
      <c r="G115" s="4"/>
      <c r="H115" s="12"/>
    </row>
    <row r="116" spans="1:8" ht="14" customHeight="1">
      <c r="A116" s="11" t="s">
        <v>150</v>
      </c>
      <c r="B116" s="2" t="s">
        <v>181</v>
      </c>
      <c r="C116" s="2" t="s">
        <v>145</v>
      </c>
      <c r="D116" s="3">
        <v>1</v>
      </c>
      <c r="E116" s="3" t="s">
        <v>109</v>
      </c>
      <c r="F116" s="2"/>
      <c r="G116" s="4"/>
      <c r="H116" s="12"/>
    </row>
    <row r="117" spans="1:8" ht="14" customHeight="1">
      <c r="A117" s="11" t="s">
        <v>150</v>
      </c>
      <c r="B117" s="2" t="s">
        <v>184</v>
      </c>
      <c r="C117" s="2" t="s">
        <v>185</v>
      </c>
      <c r="D117" s="3">
        <v>1</v>
      </c>
      <c r="E117" s="3" t="s">
        <v>24</v>
      </c>
      <c r="F117" s="2"/>
      <c r="G117" s="4"/>
      <c r="H117" s="12"/>
    </row>
    <row r="118" spans="1:8" ht="14" customHeight="1">
      <c r="A118" s="11" t="s">
        <v>150</v>
      </c>
      <c r="B118" s="2" t="s">
        <v>184</v>
      </c>
      <c r="C118" s="2" t="s">
        <v>186</v>
      </c>
      <c r="D118" s="3">
        <v>1</v>
      </c>
      <c r="E118" s="3" t="s">
        <v>24</v>
      </c>
      <c r="F118" s="2"/>
      <c r="G118" s="4"/>
      <c r="H118" s="12"/>
    </row>
    <row r="119" spans="1:8" ht="14" customHeight="1">
      <c r="A119" s="11" t="s">
        <v>150</v>
      </c>
      <c r="B119" s="2" t="s">
        <v>184</v>
      </c>
      <c r="C119" s="2" t="s">
        <v>187</v>
      </c>
      <c r="D119" s="3">
        <v>1</v>
      </c>
      <c r="E119" s="3" t="s">
        <v>24</v>
      </c>
      <c r="F119" s="2"/>
      <c r="G119" s="4"/>
      <c r="H119" s="12"/>
    </row>
    <row r="120" spans="1:8" ht="14" customHeight="1">
      <c r="A120" s="11" t="s">
        <v>150</v>
      </c>
      <c r="B120" s="2" t="s">
        <v>184</v>
      </c>
      <c r="C120" s="2" t="s">
        <v>188</v>
      </c>
      <c r="D120" s="3">
        <v>4</v>
      </c>
      <c r="E120" s="3" t="s">
        <v>35</v>
      </c>
      <c r="F120" s="2"/>
      <c r="G120" s="4"/>
      <c r="H120" s="12"/>
    </row>
    <row r="121" spans="1:8" ht="14" customHeight="1">
      <c r="A121" s="13" t="s">
        <v>189</v>
      </c>
      <c r="B121" s="5" t="s">
        <v>190</v>
      </c>
      <c r="C121" s="5" t="s">
        <v>191</v>
      </c>
      <c r="D121" s="6">
        <v>1</v>
      </c>
      <c r="E121" s="6" t="s">
        <v>109</v>
      </c>
      <c r="F121" s="5" t="s">
        <v>192</v>
      </c>
      <c r="G121" s="7"/>
      <c r="H121" s="14"/>
    </row>
    <row r="122" spans="1:8" ht="14" customHeight="1">
      <c r="A122" s="13" t="s">
        <v>189</v>
      </c>
      <c r="B122" s="5" t="s">
        <v>190</v>
      </c>
      <c r="C122" s="5" t="s">
        <v>193</v>
      </c>
      <c r="D122" s="6">
        <v>1</v>
      </c>
      <c r="E122" s="6" t="s">
        <v>109</v>
      </c>
      <c r="F122" s="5" t="s">
        <v>192</v>
      </c>
      <c r="G122" s="7"/>
      <c r="H122" s="14"/>
    </row>
    <row r="123" spans="1:8" ht="14" customHeight="1">
      <c r="A123" s="13" t="s">
        <v>189</v>
      </c>
      <c r="B123" s="5" t="s">
        <v>190</v>
      </c>
      <c r="C123" s="5" t="s">
        <v>194</v>
      </c>
      <c r="D123" s="6">
        <v>1</v>
      </c>
      <c r="E123" s="6" t="s">
        <v>35</v>
      </c>
      <c r="F123" s="5" t="s">
        <v>195</v>
      </c>
      <c r="G123" s="7"/>
      <c r="H123" s="14"/>
    </row>
    <row r="124" spans="1:8" ht="14" customHeight="1">
      <c r="A124" s="13" t="s">
        <v>189</v>
      </c>
      <c r="B124" s="5" t="s">
        <v>190</v>
      </c>
      <c r="C124" s="5" t="s">
        <v>196</v>
      </c>
      <c r="D124" s="6">
        <v>1</v>
      </c>
      <c r="E124" s="6" t="s">
        <v>35</v>
      </c>
      <c r="F124" s="5"/>
      <c r="G124" s="7"/>
      <c r="H124" s="14"/>
    </row>
    <row r="125" spans="1:8" ht="14" customHeight="1">
      <c r="A125" s="13" t="s">
        <v>189</v>
      </c>
      <c r="B125" s="5" t="s">
        <v>190</v>
      </c>
      <c r="C125" s="5" t="s">
        <v>197</v>
      </c>
      <c r="D125" s="6">
        <v>2</v>
      </c>
      <c r="E125" s="6" t="s">
        <v>35</v>
      </c>
      <c r="F125" s="5"/>
      <c r="G125" s="7"/>
      <c r="H125" s="14"/>
    </row>
    <row r="126" spans="1:8" ht="14" customHeight="1">
      <c r="A126" s="13" t="s">
        <v>189</v>
      </c>
      <c r="B126" s="5" t="s">
        <v>198</v>
      </c>
      <c r="C126" s="5" t="s">
        <v>199</v>
      </c>
      <c r="D126" s="6">
        <v>1</v>
      </c>
      <c r="E126" s="6" t="s">
        <v>13</v>
      </c>
      <c r="F126" s="5"/>
      <c r="G126" s="7"/>
      <c r="H126" s="14"/>
    </row>
    <row r="127" spans="1:8" ht="14" customHeight="1">
      <c r="A127" s="13" t="s">
        <v>189</v>
      </c>
      <c r="B127" s="5" t="s">
        <v>198</v>
      </c>
      <c r="C127" s="5" t="s">
        <v>200</v>
      </c>
      <c r="D127" s="6">
        <v>1</v>
      </c>
      <c r="E127" s="6" t="s">
        <v>35</v>
      </c>
      <c r="F127" s="5"/>
      <c r="G127" s="7"/>
      <c r="H127" s="14"/>
    </row>
    <row r="128" spans="1:8" ht="14" customHeight="1">
      <c r="A128" s="13" t="s">
        <v>189</v>
      </c>
      <c r="B128" s="5" t="s">
        <v>198</v>
      </c>
      <c r="C128" s="5" t="s">
        <v>201</v>
      </c>
      <c r="D128" s="6">
        <v>1</v>
      </c>
      <c r="E128" s="6" t="s">
        <v>35</v>
      </c>
      <c r="F128" s="5"/>
      <c r="G128" s="7"/>
      <c r="H128" s="14"/>
    </row>
    <row r="129" spans="1:8" ht="14" customHeight="1">
      <c r="A129" s="13" t="s">
        <v>189</v>
      </c>
      <c r="B129" s="5" t="s">
        <v>198</v>
      </c>
      <c r="C129" s="5" t="s">
        <v>202</v>
      </c>
      <c r="D129" s="6">
        <v>1</v>
      </c>
      <c r="E129" s="6" t="s">
        <v>13</v>
      </c>
      <c r="F129" s="5"/>
      <c r="G129" s="7"/>
      <c r="H129" s="14"/>
    </row>
    <row r="130" spans="1:8" ht="14" customHeight="1">
      <c r="A130" s="13" t="s">
        <v>189</v>
      </c>
      <c r="B130" s="5" t="s">
        <v>198</v>
      </c>
      <c r="C130" s="5" t="s">
        <v>203</v>
      </c>
      <c r="D130" s="6">
        <v>1</v>
      </c>
      <c r="E130" s="6" t="s">
        <v>24</v>
      </c>
      <c r="F130" s="5"/>
      <c r="G130" s="7"/>
      <c r="H130" s="14"/>
    </row>
    <row r="131" spans="1:8" ht="14" customHeight="1">
      <c r="A131" s="13" t="s">
        <v>189</v>
      </c>
      <c r="B131" s="5" t="s">
        <v>198</v>
      </c>
      <c r="C131" s="5" t="s">
        <v>204</v>
      </c>
      <c r="D131" s="6">
        <v>1</v>
      </c>
      <c r="E131" s="6" t="s">
        <v>13</v>
      </c>
      <c r="F131" s="5"/>
      <c r="G131" s="7"/>
      <c r="H131" s="14"/>
    </row>
    <row r="132" spans="1:8" ht="14" customHeight="1">
      <c r="A132" s="13" t="s">
        <v>189</v>
      </c>
      <c r="B132" s="5" t="s">
        <v>198</v>
      </c>
      <c r="C132" s="5" t="s">
        <v>205</v>
      </c>
      <c r="D132" s="6">
        <v>1</v>
      </c>
      <c r="E132" s="6" t="s">
        <v>35</v>
      </c>
      <c r="F132" s="5"/>
      <c r="G132" s="7"/>
      <c r="H132" s="14"/>
    </row>
    <row r="133" spans="1:8" ht="14" customHeight="1">
      <c r="A133" s="13" t="s">
        <v>189</v>
      </c>
      <c r="B133" s="5" t="s">
        <v>198</v>
      </c>
      <c r="C133" s="5" t="s">
        <v>206</v>
      </c>
      <c r="D133" s="6">
        <v>1</v>
      </c>
      <c r="E133" s="6" t="s">
        <v>24</v>
      </c>
      <c r="F133" s="5"/>
      <c r="G133" s="7"/>
      <c r="H133" s="14"/>
    </row>
    <row r="134" spans="1:8" ht="14" customHeight="1">
      <c r="A134" s="13" t="s">
        <v>189</v>
      </c>
      <c r="B134" s="5" t="s">
        <v>198</v>
      </c>
      <c r="C134" s="5" t="s">
        <v>207</v>
      </c>
      <c r="D134" s="6">
        <v>1</v>
      </c>
      <c r="E134" s="6" t="s">
        <v>24</v>
      </c>
      <c r="F134" s="5"/>
      <c r="G134" s="7"/>
      <c r="H134" s="14"/>
    </row>
    <row r="135" spans="1:8" ht="14" customHeight="1">
      <c r="A135" s="13" t="s">
        <v>189</v>
      </c>
      <c r="B135" s="5" t="s">
        <v>198</v>
      </c>
      <c r="C135" s="5" t="s">
        <v>208</v>
      </c>
      <c r="D135" s="6">
        <v>1</v>
      </c>
      <c r="E135" s="6" t="s">
        <v>13</v>
      </c>
      <c r="F135" s="5"/>
      <c r="G135" s="7"/>
      <c r="H135" s="14"/>
    </row>
    <row r="136" spans="1:8" ht="14" customHeight="1">
      <c r="A136" s="13" t="s">
        <v>189</v>
      </c>
      <c r="B136" s="5" t="s">
        <v>198</v>
      </c>
      <c r="C136" s="5" t="s">
        <v>209</v>
      </c>
      <c r="D136" s="6">
        <v>1</v>
      </c>
      <c r="E136" s="6" t="s">
        <v>24</v>
      </c>
      <c r="F136" s="5"/>
      <c r="G136" s="7"/>
      <c r="H136" s="14"/>
    </row>
    <row r="137" spans="1:8" ht="14" customHeight="1">
      <c r="A137" s="13" t="s">
        <v>189</v>
      </c>
      <c r="B137" s="5" t="s">
        <v>198</v>
      </c>
      <c r="C137" s="5" t="s">
        <v>210</v>
      </c>
      <c r="D137" s="6">
        <v>2</v>
      </c>
      <c r="E137" s="6" t="s">
        <v>13</v>
      </c>
      <c r="F137" s="5"/>
      <c r="G137" s="7"/>
      <c r="H137" s="14"/>
    </row>
    <row r="138" spans="1:8" ht="14" customHeight="1">
      <c r="A138" s="13" t="s">
        <v>189</v>
      </c>
      <c r="B138" s="5" t="s">
        <v>211</v>
      </c>
      <c r="C138" s="5" t="s">
        <v>212</v>
      </c>
      <c r="D138" s="6">
        <v>1</v>
      </c>
      <c r="E138" s="6" t="s">
        <v>13</v>
      </c>
      <c r="F138" s="5"/>
      <c r="G138" s="7"/>
      <c r="H138" s="14"/>
    </row>
    <row r="139" spans="1:8" ht="14" customHeight="1">
      <c r="A139" s="13" t="s">
        <v>189</v>
      </c>
      <c r="B139" s="5" t="s">
        <v>211</v>
      </c>
      <c r="C139" s="5" t="s">
        <v>213</v>
      </c>
      <c r="D139" s="6">
        <v>1</v>
      </c>
      <c r="E139" s="6" t="s">
        <v>35</v>
      </c>
      <c r="F139" s="5"/>
      <c r="G139" s="7"/>
      <c r="H139" s="14"/>
    </row>
    <row r="140" spans="1:8" ht="14" customHeight="1">
      <c r="A140" s="13" t="s">
        <v>189</v>
      </c>
      <c r="B140" s="5" t="s">
        <v>211</v>
      </c>
      <c r="C140" s="5" t="s">
        <v>214</v>
      </c>
      <c r="D140" s="6">
        <v>1</v>
      </c>
      <c r="E140" s="6" t="s">
        <v>35</v>
      </c>
      <c r="F140" s="5"/>
      <c r="G140" s="7"/>
      <c r="H140" s="14"/>
    </row>
    <row r="141" spans="1:8" ht="14" customHeight="1">
      <c r="A141" s="13" t="s">
        <v>189</v>
      </c>
      <c r="B141" s="5" t="s">
        <v>211</v>
      </c>
      <c r="C141" s="5" t="s">
        <v>215</v>
      </c>
      <c r="D141" s="6">
        <v>2</v>
      </c>
      <c r="E141" s="6" t="s">
        <v>13</v>
      </c>
      <c r="F141" s="5" t="s">
        <v>216</v>
      </c>
      <c r="G141" s="7"/>
      <c r="H141" s="14"/>
    </row>
    <row r="142" spans="1:8" ht="14" customHeight="1">
      <c r="A142" s="13" t="s">
        <v>189</v>
      </c>
      <c r="B142" s="5" t="s">
        <v>211</v>
      </c>
      <c r="C142" s="5" t="s">
        <v>217</v>
      </c>
      <c r="D142" s="6">
        <v>1</v>
      </c>
      <c r="E142" s="6" t="s">
        <v>35</v>
      </c>
      <c r="F142" s="5"/>
      <c r="G142" s="7"/>
      <c r="H142" s="14"/>
    </row>
    <row r="143" spans="1:8" ht="14" customHeight="1">
      <c r="A143" s="13" t="s">
        <v>189</v>
      </c>
      <c r="B143" s="5" t="s">
        <v>211</v>
      </c>
      <c r="C143" s="5" t="s">
        <v>218</v>
      </c>
      <c r="D143" s="6">
        <v>3</v>
      </c>
      <c r="E143" s="6" t="s">
        <v>13</v>
      </c>
      <c r="F143" s="5" t="s">
        <v>219</v>
      </c>
      <c r="G143" s="7"/>
      <c r="H143" s="14"/>
    </row>
    <row r="144" spans="1:8" ht="14" customHeight="1">
      <c r="A144" s="13" t="s">
        <v>189</v>
      </c>
      <c r="B144" s="5" t="s">
        <v>211</v>
      </c>
      <c r="C144" s="5" t="s">
        <v>220</v>
      </c>
      <c r="D144" s="6">
        <v>1</v>
      </c>
      <c r="E144" s="6" t="s">
        <v>13</v>
      </c>
      <c r="F144" s="5" t="s">
        <v>221</v>
      </c>
      <c r="G144" s="7"/>
      <c r="H144" s="14"/>
    </row>
    <row r="145" spans="1:8" ht="14" customHeight="1">
      <c r="A145" s="13" t="s">
        <v>189</v>
      </c>
      <c r="B145" s="5" t="s">
        <v>211</v>
      </c>
      <c r="C145" s="5" t="s">
        <v>222</v>
      </c>
      <c r="D145" s="6">
        <v>1</v>
      </c>
      <c r="E145" s="6" t="s">
        <v>13</v>
      </c>
      <c r="F145" s="5" t="s">
        <v>221</v>
      </c>
      <c r="G145" s="7"/>
      <c r="H145" s="14"/>
    </row>
    <row r="146" spans="1:8" ht="14" customHeight="1">
      <c r="A146" s="13" t="s">
        <v>189</v>
      </c>
      <c r="B146" s="5" t="s">
        <v>211</v>
      </c>
      <c r="C146" s="5" t="s">
        <v>223</v>
      </c>
      <c r="D146" s="6">
        <v>1</v>
      </c>
      <c r="E146" s="6" t="s">
        <v>13</v>
      </c>
      <c r="F146" s="5"/>
      <c r="G146" s="7"/>
      <c r="H146" s="14"/>
    </row>
    <row r="147" spans="1:8" ht="14" customHeight="1">
      <c r="A147" s="13" t="s">
        <v>189</v>
      </c>
      <c r="B147" s="5" t="s">
        <v>211</v>
      </c>
      <c r="C147" s="5" t="s">
        <v>224</v>
      </c>
      <c r="D147" s="6">
        <v>1</v>
      </c>
      <c r="E147" s="6" t="s">
        <v>13</v>
      </c>
      <c r="F147" s="5"/>
      <c r="G147" s="7"/>
      <c r="H147" s="14"/>
    </row>
    <row r="148" spans="1:8" ht="14" customHeight="1">
      <c r="A148" s="13" t="s">
        <v>189</v>
      </c>
      <c r="B148" s="5" t="s">
        <v>211</v>
      </c>
      <c r="C148" s="5" t="s">
        <v>225</v>
      </c>
      <c r="D148" s="6">
        <v>1</v>
      </c>
      <c r="E148" s="6" t="s">
        <v>35</v>
      </c>
      <c r="F148" s="5"/>
      <c r="G148" s="7"/>
      <c r="H148" s="14"/>
    </row>
    <row r="149" spans="1:8" ht="14" customHeight="1">
      <c r="A149" s="13" t="s">
        <v>189</v>
      </c>
      <c r="B149" s="5" t="s">
        <v>211</v>
      </c>
      <c r="C149" s="5" t="s">
        <v>226</v>
      </c>
      <c r="D149" s="6">
        <v>1</v>
      </c>
      <c r="E149" s="6" t="s">
        <v>13</v>
      </c>
      <c r="F149" s="5"/>
      <c r="G149" s="7"/>
      <c r="H149" s="14"/>
    </row>
    <row r="150" spans="1:8" ht="14" customHeight="1">
      <c r="A150" s="13" t="s">
        <v>189</v>
      </c>
      <c r="B150" s="5" t="s">
        <v>211</v>
      </c>
      <c r="C150" s="5" t="s">
        <v>227</v>
      </c>
      <c r="D150" s="6">
        <v>1</v>
      </c>
      <c r="E150" s="6" t="s">
        <v>35</v>
      </c>
      <c r="F150" s="5"/>
      <c r="G150" s="7"/>
      <c r="H150" s="14"/>
    </row>
    <row r="151" spans="1:8" ht="14" customHeight="1">
      <c r="A151" s="13" t="s">
        <v>189</v>
      </c>
      <c r="B151" s="5" t="s">
        <v>211</v>
      </c>
      <c r="C151" s="5" t="s">
        <v>228</v>
      </c>
      <c r="D151" s="6">
        <v>1</v>
      </c>
      <c r="E151" s="6" t="s">
        <v>35</v>
      </c>
      <c r="F151" s="5"/>
      <c r="G151" s="7"/>
      <c r="H151" s="14"/>
    </row>
    <row r="152" spans="1:8" ht="14" customHeight="1">
      <c r="A152" s="13" t="s">
        <v>189</v>
      </c>
      <c r="B152" s="5" t="s">
        <v>211</v>
      </c>
      <c r="C152" s="5" t="s">
        <v>229</v>
      </c>
      <c r="D152" s="6">
        <v>1</v>
      </c>
      <c r="E152" s="6" t="s">
        <v>24</v>
      </c>
      <c r="F152" s="5"/>
      <c r="G152" s="7"/>
      <c r="H152" s="14"/>
    </row>
    <row r="153" spans="1:8" ht="14" customHeight="1">
      <c r="A153" s="13" t="s">
        <v>189</v>
      </c>
      <c r="B153" s="5" t="s">
        <v>211</v>
      </c>
      <c r="C153" s="5" t="s">
        <v>230</v>
      </c>
      <c r="D153" s="6">
        <v>1</v>
      </c>
      <c r="E153" s="6" t="s">
        <v>24</v>
      </c>
      <c r="F153" s="5"/>
      <c r="G153" s="7"/>
      <c r="H153" s="14"/>
    </row>
    <row r="154" spans="1:8" ht="14" customHeight="1">
      <c r="A154" s="13" t="s">
        <v>189</v>
      </c>
      <c r="B154" s="5" t="s">
        <v>211</v>
      </c>
      <c r="C154" s="5" t="s">
        <v>231</v>
      </c>
      <c r="D154" s="6">
        <v>1</v>
      </c>
      <c r="E154" s="6" t="s">
        <v>24</v>
      </c>
      <c r="F154" s="5"/>
      <c r="G154" s="7"/>
      <c r="H154" s="14"/>
    </row>
    <row r="155" spans="1:8" ht="14" customHeight="1">
      <c r="A155" s="13" t="s">
        <v>189</v>
      </c>
      <c r="B155" s="5" t="s">
        <v>232</v>
      </c>
      <c r="C155" s="5" t="s">
        <v>233</v>
      </c>
      <c r="D155" s="6">
        <v>2</v>
      </c>
      <c r="E155" s="6" t="s">
        <v>13</v>
      </c>
      <c r="F155" s="5"/>
      <c r="G155" s="7"/>
      <c r="H155" s="14"/>
    </row>
    <row r="156" spans="1:8" ht="14" customHeight="1">
      <c r="A156" s="13" t="s">
        <v>189</v>
      </c>
      <c r="B156" s="5" t="s">
        <v>232</v>
      </c>
      <c r="C156" s="5" t="s">
        <v>234</v>
      </c>
      <c r="D156" s="6">
        <v>3</v>
      </c>
      <c r="E156" s="6" t="s">
        <v>13</v>
      </c>
      <c r="F156" s="5"/>
      <c r="G156" s="7"/>
      <c r="H156" s="14"/>
    </row>
    <row r="157" spans="1:8" ht="14" customHeight="1">
      <c r="A157" s="13" t="s">
        <v>189</v>
      </c>
      <c r="B157" s="5" t="s">
        <v>232</v>
      </c>
      <c r="C157" s="5" t="s">
        <v>235</v>
      </c>
      <c r="D157" s="6">
        <v>1</v>
      </c>
      <c r="E157" s="6" t="s">
        <v>35</v>
      </c>
      <c r="F157" s="5"/>
      <c r="G157" s="7"/>
      <c r="H157" s="14"/>
    </row>
    <row r="158" spans="1:8" ht="14" customHeight="1">
      <c r="A158" s="13" t="s">
        <v>189</v>
      </c>
      <c r="B158" s="5" t="s">
        <v>232</v>
      </c>
      <c r="C158" s="5" t="s">
        <v>236</v>
      </c>
      <c r="D158" s="6">
        <v>1</v>
      </c>
      <c r="E158" s="6" t="s">
        <v>35</v>
      </c>
      <c r="F158" s="5"/>
      <c r="G158" s="7"/>
      <c r="H158" s="14"/>
    </row>
    <row r="159" spans="1:8" ht="14" customHeight="1">
      <c r="A159" s="13" t="s">
        <v>189</v>
      </c>
      <c r="B159" s="5" t="s">
        <v>232</v>
      </c>
      <c r="C159" s="5" t="s">
        <v>237</v>
      </c>
      <c r="D159" s="6">
        <v>1</v>
      </c>
      <c r="E159" s="6" t="s">
        <v>13</v>
      </c>
      <c r="F159" s="5"/>
      <c r="G159" s="7"/>
      <c r="H159" s="14"/>
    </row>
    <row r="160" spans="1:8" ht="14" customHeight="1">
      <c r="A160" s="13" t="s">
        <v>189</v>
      </c>
      <c r="B160" s="5" t="s">
        <v>232</v>
      </c>
      <c r="C160" s="5" t="s">
        <v>238</v>
      </c>
      <c r="D160" s="6">
        <v>1</v>
      </c>
      <c r="E160" s="6" t="s">
        <v>13</v>
      </c>
      <c r="F160" s="5"/>
      <c r="G160" s="7"/>
      <c r="H160" s="14"/>
    </row>
    <row r="161" spans="1:8" ht="14" customHeight="1">
      <c r="A161" s="13" t="s">
        <v>189</v>
      </c>
      <c r="B161" s="5" t="s">
        <v>232</v>
      </c>
      <c r="C161" s="5" t="s">
        <v>239</v>
      </c>
      <c r="D161" s="6">
        <v>1</v>
      </c>
      <c r="E161" s="6" t="s">
        <v>35</v>
      </c>
      <c r="F161" s="5"/>
      <c r="G161" s="7"/>
      <c r="H161" s="14"/>
    </row>
    <row r="162" spans="1:8" ht="14" customHeight="1">
      <c r="A162" s="13" t="s">
        <v>189</v>
      </c>
      <c r="B162" s="5" t="s">
        <v>232</v>
      </c>
      <c r="C162" s="5" t="s">
        <v>240</v>
      </c>
      <c r="D162" s="6">
        <v>1</v>
      </c>
      <c r="E162" s="6" t="s">
        <v>24</v>
      </c>
      <c r="F162" s="5"/>
      <c r="G162" s="7"/>
      <c r="H162" s="14"/>
    </row>
    <row r="163" spans="1:8" ht="14" customHeight="1">
      <c r="A163" s="13" t="s">
        <v>189</v>
      </c>
      <c r="B163" s="5" t="s">
        <v>232</v>
      </c>
      <c r="C163" s="5" t="s">
        <v>241</v>
      </c>
      <c r="D163" s="6">
        <v>1</v>
      </c>
      <c r="E163" s="6" t="s">
        <v>24</v>
      </c>
      <c r="F163" s="5"/>
      <c r="G163" s="7"/>
      <c r="H163" s="14"/>
    </row>
    <row r="164" spans="1:8" ht="14" customHeight="1">
      <c r="A164" s="13" t="s">
        <v>189</v>
      </c>
      <c r="B164" s="5" t="s">
        <v>232</v>
      </c>
      <c r="C164" s="5" t="s">
        <v>242</v>
      </c>
      <c r="D164" s="6">
        <v>1</v>
      </c>
      <c r="E164" s="6" t="s">
        <v>24</v>
      </c>
      <c r="F164" s="5"/>
      <c r="G164" s="7"/>
      <c r="H164" s="14"/>
    </row>
    <row r="165" spans="1:8" ht="14" customHeight="1">
      <c r="A165" s="13" t="s">
        <v>189</v>
      </c>
      <c r="B165" s="5" t="s">
        <v>232</v>
      </c>
      <c r="C165" s="5" t="s">
        <v>243</v>
      </c>
      <c r="D165" s="6">
        <v>1</v>
      </c>
      <c r="E165" s="6" t="s">
        <v>24</v>
      </c>
      <c r="F165" s="5"/>
      <c r="G165" s="7"/>
      <c r="H165" s="14"/>
    </row>
    <row r="166" spans="1:8" ht="14" customHeight="1">
      <c r="A166" s="13" t="s">
        <v>189</v>
      </c>
      <c r="B166" s="5" t="s">
        <v>244</v>
      </c>
      <c r="C166" s="5" t="s">
        <v>245</v>
      </c>
      <c r="D166" s="6">
        <v>4</v>
      </c>
      <c r="E166" s="6" t="s">
        <v>13</v>
      </c>
      <c r="F166" s="5"/>
      <c r="G166" s="7"/>
      <c r="H166" s="14"/>
    </row>
    <row r="167" spans="1:8" ht="14" customHeight="1">
      <c r="A167" s="13" t="s">
        <v>189</v>
      </c>
      <c r="B167" s="5" t="s">
        <v>244</v>
      </c>
      <c r="C167" s="5" t="s">
        <v>246</v>
      </c>
      <c r="D167" s="6">
        <v>4</v>
      </c>
      <c r="E167" s="6" t="s">
        <v>35</v>
      </c>
      <c r="F167" s="5"/>
      <c r="G167" s="7"/>
      <c r="H167" s="14"/>
    </row>
    <row r="168" spans="1:8" ht="14" customHeight="1">
      <c r="A168" s="13" t="s">
        <v>189</v>
      </c>
      <c r="B168" s="5" t="s">
        <v>244</v>
      </c>
      <c r="C168" s="5" t="s">
        <v>247</v>
      </c>
      <c r="D168" s="6">
        <v>4</v>
      </c>
      <c r="E168" s="6" t="s">
        <v>13</v>
      </c>
      <c r="F168" s="5"/>
      <c r="G168" s="7"/>
      <c r="H168" s="14"/>
    </row>
    <row r="169" spans="1:8" ht="14" customHeight="1">
      <c r="A169" s="13" t="s">
        <v>189</v>
      </c>
      <c r="B169" s="5" t="s">
        <v>244</v>
      </c>
      <c r="C169" s="5" t="s">
        <v>248</v>
      </c>
      <c r="D169" s="6">
        <v>4</v>
      </c>
      <c r="E169" s="6" t="s">
        <v>13</v>
      </c>
      <c r="F169" s="5"/>
      <c r="G169" s="7"/>
      <c r="H169" s="14"/>
    </row>
    <row r="170" spans="1:8" ht="14" customHeight="1">
      <c r="A170" s="13" t="s">
        <v>189</v>
      </c>
      <c r="B170" s="5" t="s">
        <v>244</v>
      </c>
      <c r="C170" s="5" t="s">
        <v>249</v>
      </c>
      <c r="D170" s="6">
        <v>2</v>
      </c>
      <c r="E170" s="6" t="s">
        <v>35</v>
      </c>
      <c r="F170" s="5"/>
      <c r="G170" s="7"/>
      <c r="H170" s="14"/>
    </row>
    <row r="171" spans="1:8" ht="14" customHeight="1">
      <c r="A171" s="13" t="s">
        <v>189</v>
      </c>
      <c r="B171" s="5" t="s">
        <v>244</v>
      </c>
      <c r="C171" s="5" t="s">
        <v>250</v>
      </c>
      <c r="D171" s="6">
        <v>4</v>
      </c>
      <c r="E171" s="6" t="s">
        <v>13</v>
      </c>
      <c r="F171" s="5"/>
      <c r="G171" s="7"/>
      <c r="H171" s="14"/>
    </row>
    <row r="172" spans="1:8" ht="14" customHeight="1">
      <c r="A172" s="13" t="s">
        <v>189</v>
      </c>
      <c r="B172" s="5" t="s">
        <v>244</v>
      </c>
      <c r="C172" s="5" t="s">
        <v>251</v>
      </c>
      <c r="D172" s="6">
        <v>4</v>
      </c>
      <c r="E172" s="6" t="s">
        <v>13</v>
      </c>
      <c r="F172" s="5"/>
      <c r="G172" s="7"/>
      <c r="H172" s="14"/>
    </row>
    <row r="173" spans="1:8" ht="14" customHeight="1">
      <c r="A173" s="13" t="s">
        <v>189</v>
      </c>
      <c r="B173" s="5" t="s">
        <v>244</v>
      </c>
      <c r="C173" s="5" t="s">
        <v>252</v>
      </c>
      <c r="D173" s="6">
        <v>4</v>
      </c>
      <c r="E173" s="6" t="s">
        <v>13</v>
      </c>
      <c r="F173" s="5"/>
      <c r="G173" s="7"/>
      <c r="H173" s="14"/>
    </row>
    <row r="174" spans="1:8" ht="14" customHeight="1">
      <c r="A174" s="13" t="s">
        <v>189</v>
      </c>
      <c r="B174" s="5" t="s">
        <v>244</v>
      </c>
      <c r="C174" s="5" t="s">
        <v>253</v>
      </c>
      <c r="D174" s="6">
        <v>2</v>
      </c>
      <c r="E174" s="6" t="s">
        <v>24</v>
      </c>
      <c r="F174" s="5"/>
      <c r="G174" s="7"/>
      <c r="H174" s="14"/>
    </row>
    <row r="175" spans="1:8" ht="14" customHeight="1">
      <c r="A175" s="13" t="s">
        <v>189</v>
      </c>
      <c r="B175" s="5" t="s">
        <v>244</v>
      </c>
      <c r="C175" s="5" t="s">
        <v>254</v>
      </c>
      <c r="D175" s="6">
        <v>1</v>
      </c>
      <c r="E175" s="6" t="s">
        <v>35</v>
      </c>
      <c r="F175" s="5"/>
      <c r="G175" s="7"/>
      <c r="H175" s="14"/>
    </row>
    <row r="176" spans="1:8" ht="14" customHeight="1">
      <c r="A176" s="13" t="s">
        <v>189</v>
      </c>
      <c r="B176" s="5" t="s">
        <v>244</v>
      </c>
      <c r="C176" s="5" t="s">
        <v>255</v>
      </c>
      <c r="D176" s="6">
        <v>1</v>
      </c>
      <c r="E176" s="6" t="s">
        <v>24</v>
      </c>
      <c r="F176" s="5"/>
      <c r="G176" s="7"/>
      <c r="H176" s="14"/>
    </row>
    <row r="177" spans="1:8" ht="14" customHeight="1">
      <c r="A177" s="13" t="s">
        <v>189</v>
      </c>
      <c r="B177" s="5" t="s">
        <v>244</v>
      </c>
      <c r="C177" s="5" t="s">
        <v>256</v>
      </c>
      <c r="D177" s="6">
        <v>10</v>
      </c>
      <c r="E177" s="6" t="s">
        <v>13</v>
      </c>
      <c r="F177" s="5" t="s">
        <v>257</v>
      </c>
      <c r="G177" s="7"/>
      <c r="H177" s="14"/>
    </row>
    <row r="178" spans="1:8" ht="14" customHeight="1">
      <c r="A178" s="13" t="s">
        <v>189</v>
      </c>
      <c r="B178" s="5" t="s">
        <v>244</v>
      </c>
      <c r="C178" s="5" t="s">
        <v>258</v>
      </c>
      <c r="D178" s="6">
        <v>1</v>
      </c>
      <c r="E178" s="6" t="s">
        <v>13</v>
      </c>
      <c r="F178" s="5"/>
      <c r="G178" s="7"/>
      <c r="H178" s="14"/>
    </row>
    <row r="179" spans="1:8" ht="14" customHeight="1">
      <c r="A179" s="13" t="s">
        <v>189</v>
      </c>
      <c r="B179" s="5" t="s">
        <v>244</v>
      </c>
      <c r="C179" s="5" t="s">
        <v>259</v>
      </c>
      <c r="D179" s="6">
        <v>1</v>
      </c>
      <c r="E179" s="6" t="s">
        <v>35</v>
      </c>
      <c r="F179" s="5"/>
      <c r="G179" s="7"/>
      <c r="H179" s="14"/>
    </row>
    <row r="180" spans="1:8" ht="14" customHeight="1">
      <c r="A180" s="13" t="s">
        <v>189</v>
      </c>
      <c r="B180" s="5" t="s">
        <v>260</v>
      </c>
      <c r="C180" s="5" t="s">
        <v>261</v>
      </c>
      <c r="D180" s="6">
        <v>1</v>
      </c>
      <c r="E180" s="6" t="s">
        <v>24</v>
      </c>
      <c r="F180" s="5"/>
      <c r="G180" s="7"/>
      <c r="H180" s="14"/>
    </row>
    <row r="181" spans="1:8" ht="14" customHeight="1">
      <c r="A181" s="13" t="s">
        <v>189</v>
      </c>
      <c r="B181" s="5" t="s">
        <v>260</v>
      </c>
      <c r="C181" s="5" t="s">
        <v>262</v>
      </c>
      <c r="D181" s="6">
        <v>1</v>
      </c>
      <c r="E181" s="6" t="s">
        <v>24</v>
      </c>
      <c r="F181" s="5"/>
      <c r="G181" s="7"/>
      <c r="H181" s="14"/>
    </row>
    <row r="182" spans="1:8" ht="14" customHeight="1">
      <c r="A182" s="13" t="s">
        <v>189</v>
      </c>
      <c r="B182" s="5" t="s">
        <v>260</v>
      </c>
      <c r="C182" s="5" t="s">
        <v>263</v>
      </c>
      <c r="D182" s="6">
        <v>1</v>
      </c>
      <c r="E182" s="6" t="s">
        <v>35</v>
      </c>
      <c r="F182" s="5"/>
      <c r="G182" s="7"/>
      <c r="H182" s="14"/>
    </row>
    <row r="183" spans="1:8" ht="14" customHeight="1">
      <c r="A183" s="13" t="s">
        <v>189</v>
      </c>
      <c r="B183" s="5" t="s">
        <v>260</v>
      </c>
      <c r="C183" s="5" t="s">
        <v>264</v>
      </c>
      <c r="D183" s="6">
        <v>1</v>
      </c>
      <c r="E183" s="6" t="s">
        <v>24</v>
      </c>
      <c r="F183" s="5"/>
      <c r="G183" s="7"/>
      <c r="H183" s="14"/>
    </row>
    <row r="184" spans="1:8" ht="14" customHeight="1">
      <c r="A184" s="13" t="s">
        <v>189</v>
      </c>
      <c r="B184" s="5" t="s">
        <v>260</v>
      </c>
      <c r="C184" s="5" t="s">
        <v>265</v>
      </c>
      <c r="D184" s="6">
        <v>1</v>
      </c>
      <c r="E184" s="6" t="s">
        <v>24</v>
      </c>
      <c r="F184" s="5"/>
      <c r="G184" s="7"/>
      <c r="H184" s="14"/>
    </row>
    <row r="185" spans="1:8" ht="14" customHeight="1">
      <c r="A185" s="13" t="s">
        <v>189</v>
      </c>
      <c r="B185" s="5" t="s">
        <v>260</v>
      </c>
      <c r="C185" s="5" t="s">
        <v>266</v>
      </c>
      <c r="D185" s="6">
        <v>1</v>
      </c>
      <c r="E185" s="6" t="s">
        <v>24</v>
      </c>
      <c r="F185" s="5" t="s">
        <v>267</v>
      </c>
      <c r="G185" s="7"/>
      <c r="H185" s="14"/>
    </row>
    <row r="186" spans="1:8" ht="14" customHeight="1">
      <c r="A186" s="13" t="s">
        <v>189</v>
      </c>
      <c r="B186" s="5" t="s">
        <v>268</v>
      </c>
      <c r="C186" s="5" t="s">
        <v>269</v>
      </c>
      <c r="D186" s="6">
        <v>1</v>
      </c>
      <c r="E186" s="6" t="s">
        <v>35</v>
      </c>
      <c r="F186" s="5"/>
      <c r="G186" s="7"/>
      <c r="H186" s="14"/>
    </row>
    <row r="187" spans="1:8" ht="14" customHeight="1">
      <c r="A187" s="13" t="s">
        <v>189</v>
      </c>
      <c r="B187" s="5" t="s">
        <v>268</v>
      </c>
      <c r="C187" s="5" t="s">
        <v>270</v>
      </c>
      <c r="D187" s="6">
        <v>1</v>
      </c>
      <c r="E187" s="6" t="s">
        <v>35</v>
      </c>
      <c r="F187" s="5"/>
      <c r="G187" s="7"/>
      <c r="H187" s="14"/>
    </row>
    <row r="188" spans="1:8" ht="14" customHeight="1">
      <c r="A188" s="13" t="s">
        <v>189</v>
      </c>
      <c r="B188" s="5" t="s">
        <v>268</v>
      </c>
      <c r="C188" s="5" t="s">
        <v>271</v>
      </c>
      <c r="D188" s="6">
        <v>1</v>
      </c>
      <c r="E188" s="6" t="s">
        <v>24</v>
      </c>
      <c r="F188" s="5"/>
      <c r="G188" s="7"/>
      <c r="H188" s="14"/>
    </row>
    <row r="189" spans="1:8" ht="14" customHeight="1">
      <c r="A189" s="13" t="s">
        <v>189</v>
      </c>
      <c r="B189" s="5" t="s">
        <v>268</v>
      </c>
      <c r="C189" s="5" t="s">
        <v>272</v>
      </c>
      <c r="D189" s="6">
        <v>1</v>
      </c>
      <c r="E189" s="6" t="s">
        <v>13</v>
      </c>
      <c r="F189" s="5" t="s">
        <v>273</v>
      </c>
      <c r="G189" s="7"/>
      <c r="H189" s="14"/>
    </row>
    <row r="190" spans="1:8" ht="14" customHeight="1">
      <c r="A190" s="13" t="s">
        <v>189</v>
      </c>
      <c r="B190" s="5" t="s">
        <v>268</v>
      </c>
      <c r="C190" s="5" t="s">
        <v>274</v>
      </c>
      <c r="D190" s="6">
        <v>4</v>
      </c>
      <c r="E190" s="6" t="s">
        <v>35</v>
      </c>
      <c r="F190" s="5"/>
      <c r="G190" s="7"/>
      <c r="H190" s="14"/>
    </row>
    <row r="191" spans="1:8" ht="14" customHeight="1">
      <c r="A191" s="13" t="s">
        <v>189</v>
      </c>
      <c r="B191" s="5" t="s">
        <v>268</v>
      </c>
      <c r="C191" s="5" t="s">
        <v>275</v>
      </c>
      <c r="D191" s="6">
        <v>1</v>
      </c>
      <c r="E191" s="6" t="s">
        <v>24</v>
      </c>
      <c r="F191" s="5"/>
      <c r="G191" s="7"/>
      <c r="H191" s="14"/>
    </row>
    <row r="192" spans="1:8" ht="14" customHeight="1">
      <c r="A192" s="13" t="s">
        <v>189</v>
      </c>
      <c r="B192" s="5" t="s">
        <v>268</v>
      </c>
      <c r="C192" s="5" t="s">
        <v>276</v>
      </c>
      <c r="D192" s="6">
        <v>1</v>
      </c>
      <c r="E192" s="6" t="s">
        <v>24</v>
      </c>
      <c r="F192" s="5"/>
      <c r="G192" s="7"/>
      <c r="H192" s="14"/>
    </row>
    <row r="193" spans="1:8" ht="14" customHeight="1">
      <c r="A193" s="13" t="s">
        <v>189</v>
      </c>
      <c r="B193" s="5" t="s">
        <v>268</v>
      </c>
      <c r="C193" s="5" t="s">
        <v>277</v>
      </c>
      <c r="D193" s="6">
        <v>4</v>
      </c>
      <c r="E193" s="6" t="s">
        <v>24</v>
      </c>
      <c r="F193" s="5"/>
      <c r="G193" s="7"/>
      <c r="H193" s="14"/>
    </row>
    <row r="194" spans="1:8" ht="14" customHeight="1">
      <c r="A194" s="13" t="s">
        <v>189</v>
      </c>
      <c r="B194" s="5" t="s">
        <v>28</v>
      </c>
      <c r="C194" s="5" t="s">
        <v>278</v>
      </c>
      <c r="D194" s="6">
        <v>1</v>
      </c>
      <c r="E194" s="6" t="s">
        <v>13</v>
      </c>
      <c r="F194" s="5"/>
      <c r="G194" s="7"/>
      <c r="H194" s="14"/>
    </row>
    <row r="195" spans="1:8" ht="14" customHeight="1">
      <c r="A195" s="13" t="s">
        <v>189</v>
      </c>
      <c r="B195" s="5" t="s">
        <v>28</v>
      </c>
      <c r="C195" s="5" t="s">
        <v>279</v>
      </c>
      <c r="D195" s="6">
        <v>1</v>
      </c>
      <c r="E195" s="6" t="s">
        <v>35</v>
      </c>
      <c r="F195" s="5"/>
      <c r="G195" s="7"/>
      <c r="H195" s="14"/>
    </row>
    <row r="196" spans="1:8" ht="14" customHeight="1">
      <c r="A196" s="13" t="s">
        <v>189</v>
      </c>
      <c r="B196" s="5" t="s">
        <v>28</v>
      </c>
      <c r="C196" s="5" t="s">
        <v>280</v>
      </c>
      <c r="D196" s="6">
        <v>1</v>
      </c>
      <c r="E196" s="6" t="s">
        <v>13</v>
      </c>
      <c r="F196" s="5"/>
      <c r="G196" s="7"/>
      <c r="H196" s="14"/>
    </row>
    <row r="197" spans="1:8" ht="14" customHeight="1">
      <c r="A197" s="13" t="s">
        <v>189</v>
      </c>
      <c r="B197" s="5" t="s">
        <v>28</v>
      </c>
      <c r="C197" s="5" t="s">
        <v>281</v>
      </c>
      <c r="D197" s="6">
        <v>1</v>
      </c>
      <c r="E197" s="6" t="s">
        <v>109</v>
      </c>
      <c r="F197" s="5" t="s">
        <v>282</v>
      </c>
      <c r="G197" s="7"/>
      <c r="H197" s="14"/>
    </row>
    <row r="198" spans="1:8" ht="14" customHeight="1">
      <c r="A198" s="13" t="s">
        <v>189</v>
      </c>
      <c r="B198" s="5" t="s">
        <v>28</v>
      </c>
      <c r="C198" s="5" t="s">
        <v>283</v>
      </c>
      <c r="D198" s="6">
        <v>1</v>
      </c>
      <c r="E198" s="6" t="s">
        <v>13</v>
      </c>
      <c r="F198" s="5"/>
      <c r="G198" s="7"/>
      <c r="H198" s="14"/>
    </row>
    <row r="199" spans="1:8" ht="14" customHeight="1">
      <c r="A199" s="13" t="s">
        <v>189</v>
      </c>
      <c r="B199" s="5" t="s">
        <v>28</v>
      </c>
      <c r="C199" s="5" t="s">
        <v>284</v>
      </c>
      <c r="D199" s="6">
        <v>1</v>
      </c>
      <c r="E199" s="6" t="s">
        <v>35</v>
      </c>
      <c r="F199" s="5"/>
      <c r="G199" s="7"/>
      <c r="H199" s="14"/>
    </row>
    <row r="200" spans="1:8" ht="14" customHeight="1">
      <c r="A200" s="13" t="s">
        <v>189</v>
      </c>
      <c r="B200" s="5" t="s">
        <v>28</v>
      </c>
      <c r="C200" s="5" t="s">
        <v>285</v>
      </c>
      <c r="D200" s="6">
        <v>3</v>
      </c>
      <c r="E200" s="6" t="s">
        <v>13</v>
      </c>
      <c r="F200" s="5"/>
      <c r="G200" s="7"/>
      <c r="H200" s="14"/>
    </row>
    <row r="201" spans="1:8" ht="14" customHeight="1">
      <c r="A201" s="13" t="s">
        <v>189</v>
      </c>
      <c r="B201" s="5" t="s">
        <v>28</v>
      </c>
      <c r="C201" s="5" t="s">
        <v>286</v>
      </c>
      <c r="D201" s="6">
        <v>4</v>
      </c>
      <c r="E201" s="6" t="s">
        <v>13</v>
      </c>
      <c r="F201" s="5"/>
      <c r="G201" s="7"/>
      <c r="H201" s="14"/>
    </row>
    <row r="202" spans="1:8" ht="14" customHeight="1">
      <c r="A202" s="13" t="s">
        <v>189</v>
      </c>
      <c r="B202" s="5" t="s">
        <v>28</v>
      </c>
      <c r="C202" s="5" t="s">
        <v>287</v>
      </c>
      <c r="D202" s="6">
        <v>3</v>
      </c>
      <c r="E202" s="6" t="s">
        <v>35</v>
      </c>
      <c r="F202" s="5"/>
      <c r="G202" s="7"/>
      <c r="H202" s="14"/>
    </row>
    <row r="203" spans="1:8" ht="14" customHeight="1">
      <c r="A203" s="13" t="s">
        <v>189</v>
      </c>
      <c r="B203" s="5" t="s">
        <v>28</v>
      </c>
      <c r="C203" s="5" t="s">
        <v>288</v>
      </c>
      <c r="D203" s="6">
        <v>1</v>
      </c>
      <c r="E203" s="6" t="s">
        <v>35</v>
      </c>
      <c r="F203" s="5"/>
      <c r="G203" s="7"/>
      <c r="H203" s="14"/>
    </row>
    <row r="204" spans="1:8" ht="14" customHeight="1">
      <c r="A204" s="13" t="s">
        <v>189</v>
      </c>
      <c r="B204" s="5" t="s">
        <v>28</v>
      </c>
      <c r="C204" s="5" t="s">
        <v>289</v>
      </c>
      <c r="D204" s="6">
        <v>1</v>
      </c>
      <c r="E204" s="6" t="s">
        <v>35</v>
      </c>
      <c r="F204" s="5"/>
      <c r="G204" s="7"/>
      <c r="H204" s="14"/>
    </row>
    <row r="205" spans="1:8" ht="14" customHeight="1">
      <c r="A205" s="13" t="s">
        <v>189</v>
      </c>
      <c r="B205" s="5" t="s">
        <v>28</v>
      </c>
      <c r="C205" s="5" t="s">
        <v>290</v>
      </c>
      <c r="D205" s="6">
        <v>1</v>
      </c>
      <c r="E205" s="6" t="s">
        <v>24</v>
      </c>
      <c r="F205" s="5" t="s">
        <v>291</v>
      </c>
      <c r="G205" s="7"/>
      <c r="H205" s="14"/>
    </row>
    <row r="206" spans="1:8" ht="14" customHeight="1">
      <c r="A206" s="13" t="s">
        <v>189</v>
      </c>
      <c r="B206" s="5" t="s">
        <v>292</v>
      </c>
      <c r="C206" s="5" t="s">
        <v>293</v>
      </c>
      <c r="D206" s="6">
        <v>1</v>
      </c>
      <c r="E206" s="6" t="s">
        <v>13</v>
      </c>
      <c r="F206" s="5"/>
      <c r="G206" s="7"/>
      <c r="H206" s="14"/>
    </row>
    <row r="207" spans="1:8" ht="14" customHeight="1">
      <c r="A207" s="13" t="s">
        <v>189</v>
      </c>
      <c r="B207" s="5" t="s">
        <v>292</v>
      </c>
      <c r="C207" s="5" t="s">
        <v>294</v>
      </c>
      <c r="D207" s="6">
        <v>1</v>
      </c>
      <c r="E207" s="6" t="s">
        <v>13</v>
      </c>
      <c r="F207" s="5"/>
      <c r="G207" s="7"/>
      <c r="H207" s="14"/>
    </row>
    <row r="208" spans="1:8" ht="14" customHeight="1">
      <c r="A208" s="13" t="s">
        <v>189</v>
      </c>
      <c r="B208" s="5" t="s">
        <v>292</v>
      </c>
      <c r="C208" s="5" t="s">
        <v>295</v>
      </c>
      <c r="D208" s="6">
        <v>1</v>
      </c>
      <c r="E208" s="6" t="s">
        <v>13</v>
      </c>
      <c r="F208" s="5"/>
      <c r="G208" s="7"/>
      <c r="H208" s="14"/>
    </row>
    <row r="209" spans="1:8" ht="14" customHeight="1">
      <c r="A209" s="13" t="s">
        <v>189</v>
      </c>
      <c r="B209" s="5" t="s">
        <v>292</v>
      </c>
      <c r="C209" s="5" t="s">
        <v>296</v>
      </c>
      <c r="D209" s="6">
        <v>1</v>
      </c>
      <c r="E209" s="6" t="s">
        <v>35</v>
      </c>
      <c r="F209" s="5" t="s">
        <v>297</v>
      </c>
      <c r="G209" s="7"/>
      <c r="H209" s="14"/>
    </row>
    <row r="210" spans="1:8" ht="14" customHeight="1">
      <c r="A210" s="13" t="s">
        <v>189</v>
      </c>
      <c r="B210" s="5" t="s">
        <v>292</v>
      </c>
      <c r="C210" s="5" t="s">
        <v>298</v>
      </c>
      <c r="D210" s="6">
        <v>1</v>
      </c>
      <c r="E210" s="6" t="s">
        <v>35</v>
      </c>
      <c r="F210" s="5"/>
      <c r="G210" s="7"/>
      <c r="H210" s="14"/>
    </row>
    <row r="211" spans="1:8" ht="14" customHeight="1">
      <c r="A211" s="13" t="s">
        <v>189</v>
      </c>
      <c r="B211" s="5" t="s">
        <v>292</v>
      </c>
      <c r="C211" s="5" t="s">
        <v>299</v>
      </c>
      <c r="D211" s="6">
        <v>1</v>
      </c>
      <c r="E211" s="6" t="s">
        <v>109</v>
      </c>
      <c r="F211" s="5" t="s">
        <v>300</v>
      </c>
      <c r="G211" s="7"/>
      <c r="H211" s="14"/>
    </row>
    <row r="212" spans="1:8" ht="14" customHeight="1">
      <c r="A212" s="11" t="s">
        <v>301</v>
      </c>
      <c r="B212" s="2" t="s">
        <v>302</v>
      </c>
      <c r="C212" s="2" t="s">
        <v>303</v>
      </c>
      <c r="D212" s="3">
        <v>1</v>
      </c>
      <c r="E212" s="3" t="s">
        <v>109</v>
      </c>
      <c r="F212" s="2" t="s">
        <v>304</v>
      </c>
      <c r="G212" s="4"/>
      <c r="H212" s="12"/>
    </row>
    <row r="213" spans="1:8" ht="14" customHeight="1">
      <c r="A213" s="11" t="s">
        <v>301</v>
      </c>
      <c r="B213" s="2" t="s">
        <v>302</v>
      </c>
      <c r="C213" s="2" t="s">
        <v>305</v>
      </c>
      <c r="D213" s="3">
        <v>1</v>
      </c>
      <c r="E213" s="3" t="s">
        <v>109</v>
      </c>
      <c r="F213" s="2"/>
      <c r="G213" s="4"/>
      <c r="H213" s="12"/>
    </row>
    <row r="214" spans="1:8" ht="14" customHeight="1">
      <c r="A214" s="11" t="s">
        <v>301</v>
      </c>
      <c r="B214" s="2" t="s">
        <v>302</v>
      </c>
      <c r="C214" s="2" t="s">
        <v>306</v>
      </c>
      <c r="D214" s="3">
        <v>1</v>
      </c>
      <c r="E214" s="3" t="s">
        <v>109</v>
      </c>
      <c r="F214" s="2" t="s">
        <v>221</v>
      </c>
      <c r="G214" s="4"/>
      <c r="H214" s="12"/>
    </row>
    <row r="215" spans="1:8" ht="14" customHeight="1">
      <c r="A215" s="11" t="s">
        <v>301</v>
      </c>
      <c r="B215" s="2" t="s">
        <v>302</v>
      </c>
      <c r="C215" s="2" t="s">
        <v>307</v>
      </c>
      <c r="D215" s="3">
        <v>1</v>
      </c>
      <c r="E215" s="3" t="s">
        <v>13</v>
      </c>
      <c r="F215" s="2"/>
      <c r="G215" s="4"/>
      <c r="H215" s="12"/>
    </row>
    <row r="216" spans="1:8" ht="14" customHeight="1">
      <c r="A216" s="11" t="s">
        <v>301</v>
      </c>
      <c r="B216" s="2" t="s">
        <v>302</v>
      </c>
      <c r="C216" s="2" t="s">
        <v>308</v>
      </c>
      <c r="D216" s="3">
        <v>1</v>
      </c>
      <c r="E216" s="3" t="s">
        <v>35</v>
      </c>
      <c r="F216" s="2"/>
      <c r="G216" s="4"/>
      <c r="H216" s="12"/>
    </row>
    <row r="217" spans="1:8" ht="14" customHeight="1">
      <c r="A217" s="11" t="s">
        <v>301</v>
      </c>
      <c r="B217" s="2" t="s">
        <v>302</v>
      </c>
      <c r="C217" s="2" t="s">
        <v>309</v>
      </c>
      <c r="D217" s="3">
        <v>1</v>
      </c>
      <c r="E217" s="3" t="s">
        <v>35</v>
      </c>
      <c r="F217" s="2"/>
      <c r="G217" s="4"/>
      <c r="H217" s="12"/>
    </row>
    <row r="218" spans="1:8" ht="14" customHeight="1">
      <c r="A218" s="11" t="s">
        <v>301</v>
      </c>
      <c r="B218" s="2" t="s">
        <v>310</v>
      </c>
      <c r="C218" s="2" t="s">
        <v>311</v>
      </c>
      <c r="D218" s="3">
        <v>4</v>
      </c>
      <c r="E218" s="3" t="s">
        <v>13</v>
      </c>
      <c r="F218" s="2"/>
      <c r="G218" s="4"/>
      <c r="H218" s="12"/>
    </row>
    <row r="219" spans="1:8" ht="14" customHeight="1">
      <c r="A219" s="11" t="s">
        <v>301</v>
      </c>
      <c r="B219" s="2" t="s">
        <v>310</v>
      </c>
      <c r="C219" s="2" t="s">
        <v>312</v>
      </c>
      <c r="D219" s="3">
        <v>4</v>
      </c>
      <c r="E219" s="3" t="s">
        <v>13</v>
      </c>
      <c r="F219" s="2"/>
      <c r="G219" s="4"/>
      <c r="H219" s="12"/>
    </row>
    <row r="220" spans="1:8" ht="14" customHeight="1">
      <c r="A220" s="11" t="s">
        <v>301</v>
      </c>
      <c r="B220" s="2" t="s">
        <v>310</v>
      </c>
      <c r="C220" s="2" t="s">
        <v>313</v>
      </c>
      <c r="D220" s="3">
        <v>6</v>
      </c>
      <c r="E220" s="3" t="s">
        <v>13</v>
      </c>
      <c r="F220" s="2"/>
      <c r="G220" s="4"/>
      <c r="H220" s="12"/>
    </row>
    <row r="221" spans="1:8" ht="14" customHeight="1">
      <c r="A221" s="11" t="s">
        <v>301</v>
      </c>
      <c r="B221" s="2" t="s">
        <v>310</v>
      </c>
      <c r="C221" s="2" t="s">
        <v>314</v>
      </c>
      <c r="D221" s="3">
        <v>2</v>
      </c>
      <c r="E221" s="3" t="s">
        <v>24</v>
      </c>
      <c r="F221" s="2"/>
      <c r="G221" s="4"/>
      <c r="H221" s="12"/>
    </row>
    <row r="222" spans="1:8" ht="14" customHeight="1">
      <c r="A222" s="11" t="s">
        <v>301</v>
      </c>
      <c r="B222" s="2" t="s">
        <v>315</v>
      </c>
      <c r="C222" s="2" t="s">
        <v>316</v>
      </c>
      <c r="D222" s="3">
        <v>1</v>
      </c>
      <c r="E222" s="3" t="s">
        <v>13</v>
      </c>
      <c r="F222" s="2"/>
      <c r="G222" s="4"/>
      <c r="H222" s="12"/>
    </row>
    <row r="223" spans="1:8" ht="14" customHeight="1">
      <c r="A223" s="11" t="s">
        <v>301</v>
      </c>
      <c r="B223" s="2" t="s">
        <v>315</v>
      </c>
      <c r="C223" s="2" t="s">
        <v>317</v>
      </c>
      <c r="D223" s="3">
        <v>1</v>
      </c>
      <c r="E223" s="3" t="s">
        <v>13</v>
      </c>
      <c r="F223" s="2"/>
      <c r="G223" s="4"/>
      <c r="H223" s="12"/>
    </row>
    <row r="224" spans="1:8" ht="14" customHeight="1">
      <c r="A224" s="11" t="s">
        <v>301</v>
      </c>
      <c r="B224" s="2" t="s">
        <v>315</v>
      </c>
      <c r="C224" s="2" t="s">
        <v>318</v>
      </c>
      <c r="D224" s="3">
        <v>1</v>
      </c>
      <c r="E224" s="3" t="s">
        <v>35</v>
      </c>
      <c r="F224" s="2"/>
      <c r="G224" s="4"/>
      <c r="H224" s="12"/>
    </row>
    <row r="225" spans="1:8" ht="14" customHeight="1">
      <c r="A225" s="11" t="s">
        <v>301</v>
      </c>
      <c r="B225" s="2" t="s">
        <v>315</v>
      </c>
      <c r="C225" s="2" t="s">
        <v>319</v>
      </c>
      <c r="D225" s="3">
        <v>1</v>
      </c>
      <c r="E225" s="3" t="s">
        <v>13</v>
      </c>
      <c r="F225" s="2"/>
      <c r="G225" s="4"/>
      <c r="H225" s="12"/>
    </row>
    <row r="226" spans="1:8" ht="14" customHeight="1">
      <c r="A226" s="11" t="s">
        <v>301</v>
      </c>
      <c r="B226" s="2" t="s">
        <v>315</v>
      </c>
      <c r="C226" s="2" t="s">
        <v>320</v>
      </c>
      <c r="D226" s="3">
        <v>1</v>
      </c>
      <c r="E226" s="3" t="s">
        <v>13</v>
      </c>
      <c r="F226" s="2"/>
      <c r="G226" s="4"/>
      <c r="H226" s="12"/>
    </row>
    <row r="227" spans="1:8" ht="14" customHeight="1">
      <c r="A227" s="11" t="s">
        <v>301</v>
      </c>
      <c r="B227" s="2" t="s">
        <v>315</v>
      </c>
      <c r="C227" s="2" t="s">
        <v>321</v>
      </c>
      <c r="D227" s="3">
        <v>1</v>
      </c>
      <c r="E227" s="3" t="s">
        <v>13</v>
      </c>
      <c r="F227" s="2"/>
      <c r="G227" s="4"/>
      <c r="H227" s="12"/>
    </row>
    <row r="228" spans="1:8" ht="14" customHeight="1">
      <c r="A228" s="11" t="s">
        <v>301</v>
      </c>
      <c r="B228" s="2" t="s">
        <v>315</v>
      </c>
      <c r="C228" s="2" t="s">
        <v>322</v>
      </c>
      <c r="D228" s="3">
        <v>1</v>
      </c>
      <c r="E228" s="3" t="s">
        <v>24</v>
      </c>
      <c r="F228" s="2"/>
      <c r="G228" s="4"/>
      <c r="H228" s="12"/>
    </row>
    <row r="229" spans="1:8" ht="14" customHeight="1">
      <c r="A229" s="11" t="s">
        <v>301</v>
      </c>
      <c r="B229" s="2" t="s">
        <v>315</v>
      </c>
      <c r="C229" s="2" t="s">
        <v>323</v>
      </c>
      <c r="D229" s="3">
        <v>1</v>
      </c>
      <c r="E229" s="3" t="s">
        <v>13</v>
      </c>
      <c r="F229" s="2"/>
      <c r="G229" s="4"/>
      <c r="H229" s="12"/>
    </row>
    <row r="230" spans="1:8" ht="14" customHeight="1">
      <c r="A230" s="11" t="s">
        <v>301</v>
      </c>
      <c r="B230" s="2" t="s">
        <v>315</v>
      </c>
      <c r="C230" s="2" t="s">
        <v>324</v>
      </c>
      <c r="D230" s="3">
        <v>1</v>
      </c>
      <c r="E230" s="3" t="s">
        <v>109</v>
      </c>
      <c r="F230" s="2"/>
      <c r="G230" s="4"/>
      <c r="H230" s="12"/>
    </row>
    <row r="231" spans="1:8" ht="14" customHeight="1">
      <c r="A231" s="11" t="s">
        <v>301</v>
      </c>
      <c r="B231" s="2" t="s">
        <v>315</v>
      </c>
      <c r="C231" s="2" t="s">
        <v>325</v>
      </c>
      <c r="D231" s="3">
        <v>1</v>
      </c>
      <c r="E231" s="3" t="s">
        <v>13</v>
      </c>
      <c r="F231" s="2"/>
      <c r="G231" s="4"/>
      <c r="H231" s="12"/>
    </row>
    <row r="232" spans="1:8" ht="14" customHeight="1">
      <c r="A232" s="11" t="s">
        <v>301</v>
      </c>
      <c r="B232" s="2" t="s">
        <v>315</v>
      </c>
      <c r="C232" s="2" t="s">
        <v>326</v>
      </c>
      <c r="D232" s="3">
        <v>1</v>
      </c>
      <c r="E232" s="3" t="s">
        <v>24</v>
      </c>
      <c r="F232" s="2"/>
      <c r="G232" s="4"/>
      <c r="H232" s="12"/>
    </row>
    <row r="233" spans="1:8" ht="14" customHeight="1">
      <c r="A233" s="11" t="s">
        <v>301</v>
      </c>
      <c r="B233" s="2" t="s">
        <v>315</v>
      </c>
      <c r="C233" s="2" t="s">
        <v>327</v>
      </c>
      <c r="D233" s="3">
        <v>1</v>
      </c>
      <c r="E233" s="3" t="s">
        <v>13</v>
      </c>
      <c r="F233" s="2"/>
      <c r="G233" s="4"/>
      <c r="H233" s="12"/>
    </row>
    <row r="234" spans="1:8" ht="14" customHeight="1">
      <c r="A234" s="11" t="s">
        <v>301</v>
      </c>
      <c r="B234" s="2" t="s">
        <v>315</v>
      </c>
      <c r="C234" s="2" t="s">
        <v>328</v>
      </c>
      <c r="D234" s="3">
        <v>1</v>
      </c>
      <c r="E234" s="3" t="s">
        <v>35</v>
      </c>
      <c r="F234" s="2"/>
      <c r="G234" s="4"/>
      <c r="H234" s="12"/>
    </row>
    <row r="235" spans="1:8" ht="14" customHeight="1">
      <c r="A235" s="11" t="s">
        <v>301</v>
      </c>
      <c r="B235" s="2" t="s">
        <v>315</v>
      </c>
      <c r="C235" s="2" t="s">
        <v>329</v>
      </c>
      <c r="D235" s="3">
        <v>1</v>
      </c>
      <c r="E235" s="3" t="s">
        <v>35</v>
      </c>
      <c r="F235" s="2"/>
      <c r="G235" s="4"/>
      <c r="H235" s="12"/>
    </row>
    <row r="236" spans="1:8" ht="14" customHeight="1">
      <c r="A236" s="11" t="s">
        <v>301</v>
      </c>
      <c r="B236" s="2" t="s">
        <v>315</v>
      </c>
      <c r="C236" s="2" t="s">
        <v>330</v>
      </c>
      <c r="D236" s="3">
        <v>1</v>
      </c>
      <c r="E236" s="3" t="s">
        <v>24</v>
      </c>
      <c r="F236" s="2"/>
      <c r="G236" s="4"/>
      <c r="H236" s="12"/>
    </row>
    <row r="237" spans="1:8" ht="14" customHeight="1">
      <c r="A237" s="11" t="s">
        <v>301</v>
      </c>
      <c r="B237" s="2" t="s">
        <v>315</v>
      </c>
      <c r="C237" s="2" t="s">
        <v>331</v>
      </c>
      <c r="D237" s="3">
        <v>1</v>
      </c>
      <c r="E237" s="3" t="s">
        <v>35</v>
      </c>
      <c r="F237" s="2"/>
      <c r="G237" s="4"/>
      <c r="H237" s="12"/>
    </row>
    <row r="238" spans="1:8" ht="14" customHeight="1">
      <c r="A238" s="11" t="s">
        <v>301</v>
      </c>
      <c r="B238" s="2" t="s">
        <v>315</v>
      </c>
      <c r="C238" s="2" t="s">
        <v>332</v>
      </c>
      <c r="D238" s="3">
        <v>8</v>
      </c>
      <c r="E238" s="3" t="s">
        <v>13</v>
      </c>
      <c r="F238" s="2" t="s">
        <v>46</v>
      </c>
      <c r="G238" s="4"/>
      <c r="H238" s="12"/>
    </row>
    <row r="239" spans="1:8" ht="14" customHeight="1">
      <c r="A239" s="11" t="s">
        <v>301</v>
      </c>
      <c r="B239" s="2" t="s">
        <v>315</v>
      </c>
      <c r="C239" s="2" t="s">
        <v>333</v>
      </c>
      <c r="D239" s="3">
        <v>1</v>
      </c>
      <c r="E239" s="3" t="s">
        <v>109</v>
      </c>
      <c r="F239" s="2"/>
      <c r="G239" s="4"/>
      <c r="H239" s="12"/>
    </row>
    <row r="240" spans="1:8" ht="14" customHeight="1">
      <c r="A240" s="11" t="s">
        <v>301</v>
      </c>
      <c r="B240" s="2" t="s">
        <v>315</v>
      </c>
      <c r="C240" s="2" t="s">
        <v>334</v>
      </c>
      <c r="D240" s="3">
        <v>1</v>
      </c>
      <c r="E240" s="3" t="s">
        <v>109</v>
      </c>
      <c r="F240" s="2" t="s">
        <v>335</v>
      </c>
      <c r="G240" s="4"/>
      <c r="H240" s="12"/>
    </row>
    <row r="241" spans="1:8" ht="14" customHeight="1">
      <c r="A241" s="11" t="s">
        <v>301</v>
      </c>
      <c r="B241" s="2" t="s">
        <v>336</v>
      </c>
      <c r="C241" s="2" t="s">
        <v>337</v>
      </c>
      <c r="D241" s="3">
        <v>1</v>
      </c>
      <c r="E241" s="3" t="s">
        <v>13</v>
      </c>
      <c r="F241" s="2"/>
      <c r="G241" s="4"/>
      <c r="H241" s="12"/>
    </row>
    <row r="242" spans="1:8" ht="14" customHeight="1">
      <c r="A242" s="11" t="s">
        <v>301</v>
      </c>
      <c r="B242" s="2" t="s">
        <v>336</v>
      </c>
      <c r="C242" s="2" t="s">
        <v>338</v>
      </c>
      <c r="D242" s="3">
        <v>1</v>
      </c>
      <c r="E242" s="3" t="s">
        <v>13</v>
      </c>
      <c r="F242" s="2"/>
      <c r="G242" s="4"/>
      <c r="H242" s="12"/>
    </row>
    <row r="243" spans="1:8" ht="14" customHeight="1">
      <c r="A243" s="11" t="s">
        <v>301</v>
      </c>
      <c r="B243" s="2" t="s">
        <v>336</v>
      </c>
      <c r="C243" s="2" t="s">
        <v>339</v>
      </c>
      <c r="D243" s="3">
        <v>1</v>
      </c>
      <c r="E243" s="3" t="s">
        <v>13</v>
      </c>
      <c r="F243" s="2"/>
      <c r="G243" s="4"/>
      <c r="H243" s="12"/>
    </row>
    <row r="244" spans="1:8" ht="14" customHeight="1">
      <c r="A244" s="11" t="s">
        <v>301</v>
      </c>
      <c r="B244" s="2" t="s">
        <v>336</v>
      </c>
      <c r="C244" s="2" t="s">
        <v>340</v>
      </c>
      <c r="D244" s="3">
        <v>1</v>
      </c>
      <c r="E244" s="3" t="s">
        <v>35</v>
      </c>
      <c r="F244" s="2"/>
      <c r="G244" s="4"/>
      <c r="H244" s="12"/>
    </row>
    <row r="245" spans="1:8" ht="14" customHeight="1">
      <c r="A245" s="11" t="s">
        <v>301</v>
      </c>
      <c r="B245" s="2" t="s">
        <v>336</v>
      </c>
      <c r="C245" s="2" t="s">
        <v>341</v>
      </c>
      <c r="D245" s="3">
        <v>1</v>
      </c>
      <c r="E245" s="3" t="s">
        <v>35</v>
      </c>
      <c r="F245" s="2"/>
      <c r="G245" s="4"/>
      <c r="H245" s="12"/>
    </row>
    <row r="246" spans="1:8" ht="14" customHeight="1">
      <c r="A246" s="11" t="s">
        <v>301</v>
      </c>
      <c r="B246" s="2" t="s">
        <v>336</v>
      </c>
      <c r="C246" s="2" t="s">
        <v>342</v>
      </c>
      <c r="D246" s="3">
        <v>1</v>
      </c>
      <c r="E246" s="3" t="s">
        <v>35</v>
      </c>
      <c r="F246" s="2"/>
      <c r="G246" s="4"/>
      <c r="H246" s="12"/>
    </row>
    <row r="247" spans="1:8" ht="14" customHeight="1">
      <c r="A247" s="11" t="s">
        <v>301</v>
      </c>
      <c r="B247" s="2" t="s">
        <v>336</v>
      </c>
      <c r="C247" s="2" t="s">
        <v>343</v>
      </c>
      <c r="D247" s="3">
        <v>1</v>
      </c>
      <c r="E247" s="3" t="s">
        <v>109</v>
      </c>
      <c r="F247" s="2" t="s">
        <v>344</v>
      </c>
      <c r="G247" s="4"/>
      <c r="H247" s="12"/>
    </row>
    <row r="248" spans="1:8" ht="14" customHeight="1">
      <c r="A248" s="11" t="s">
        <v>301</v>
      </c>
      <c r="B248" s="2" t="s">
        <v>336</v>
      </c>
      <c r="C248" s="2" t="s">
        <v>345</v>
      </c>
      <c r="D248" s="3">
        <v>1</v>
      </c>
      <c r="E248" s="3" t="s">
        <v>24</v>
      </c>
      <c r="F248" s="2"/>
      <c r="G248" s="4"/>
      <c r="H248" s="12"/>
    </row>
    <row r="249" spans="1:8" ht="14" customHeight="1">
      <c r="A249" s="11" t="s">
        <v>301</v>
      </c>
      <c r="B249" s="2" t="s">
        <v>336</v>
      </c>
      <c r="C249" s="2" t="s">
        <v>346</v>
      </c>
      <c r="D249" s="3">
        <v>2</v>
      </c>
      <c r="E249" s="3" t="s">
        <v>35</v>
      </c>
      <c r="F249" s="2"/>
      <c r="G249" s="4"/>
      <c r="H249" s="12"/>
    </row>
    <row r="250" spans="1:8" ht="14" customHeight="1">
      <c r="A250" s="11" t="s">
        <v>301</v>
      </c>
      <c r="B250" s="2" t="s">
        <v>28</v>
      </c>
      <c r="C250" s="2" t="s">
        <v>347</v>
      </c>
      <c r="D250" s="3">
        <v>1</v>
      </c>
      <c r="E250" s="3" t="s">
        <v>13</v>
      </c>
      <c r="F250" s="2"/>
      <c r="G250" s="4"/>
      <c r="H250" s="12"/>
    </row>
    <row r="251" spans="1:8" ht="14" customHeight="1">
      <c r="A251" s="11" t="s">
        <v>301</v>
      </c>
      <c r="B251" s="2" t="s">
        <v>28</v>
      </c>
      <c r="C251" s="2" t="s">
        <v>348</v>
      </c>
      <c r="D251" s="3">
        <v>1</v>
      </c>
      <c r="E251" s="3" t="s">
        <v>13</v>
      </c>
      <c r="F251" s="2"/>
      <c r="G251" s="4"/>
      <c r="H251" s="12"/>
    </row>
    <row r="252" spans="1:8" ht="14" customHeight="1">
      <c r="A252" s="11" t="s">
        <v>301</v>
      </c>
      <c r="B252" s="2" t="s">
        <v>28</v>
      </c>
      <c r="C252" s="2" t="s">
        <v>349</v>
      </c>
      <c r="D252" s="3">
        <v>1</v>
      </c>
      <c r="E252" s="3" t="s">
        <v>13</v>
      </c>
      <c r="F252" s="2"/>
      <c r="G252" s="4"/>
      <c r="H252" s="12"/>
    </row>
    <row r="253" spans="1:8" ht="14" customHeight="1">
      <c r="A253" s="11" t="s">
        <v>301</v>
      </c>
      <c r="B253" s="2" t="s">
        <v>28</v>
      </c>
      <c r="C253" s="2" t="s">
        <v>350</v>
      </c>
      <c r="D253" s="3">
        <v>1</v>
      </c>
      <c r="E253" s="3" t="s">
        <v>35</v>
      </c>
      <c r="F253" s="2"/>
      <c r="G253" s="4"/>
      <c r="H253" s="12"/>
    </row>
    <row r="254" spans="1:8" ht="14" customHeight="1">
      <c r="A254" s="11" t="s">
        <v>301</v>
      </c>
      <c r="B254" s="2" t="s">
        <v>28</v>
      </c>
      <c r="C254" s="2" t="s">
        <v>351</v>
      </c>
      <c r="D254" s="3">
        <v>1</v>
      </c>
      <c r="E254" s="3" t="s">
        <v>24</v>
      </c>
      <c r="F254" s="2"/>
      <c r="G254" s="4"/>
      <c r="H254" s="12"/>
    </row>
    <row r="255" spans="1:8" ht="14" customHeight="1">
      <c r="A255" s="11" t="s">
        <v>301</v>
      </c>
      <c r="B255" s="2" t="s">
        <v>28</v>
      </c>
      <c r="C255" s="2" t="s">
        <v>352</v>
      </c>
      <c r="D255" s="3">
        <v>1</v>
      </c>
      <c r="E255" s="3" t="s">
        <v>35</v>
      </c>
      <c r="F255" s="2"/>
      <c r="G255" s="4"/>
      <c r="H255" s="12"/>
    </row>
    <row r="256" spans="1:8" ht="14" customHeight="1">
      <c r="A256" s="13" t="s">
        <v>353</v>
      </c>
      <c r="B256" s="5" t="s">
        <v>104</v>
      </c>
      <c r="C256" s="5" t="s">
        <v>354</v>
      </c>
      <c r="D256" s="6">
        <v>1</v>
      </c>
      <c r="E256" s="6" t="s">
        <v>13</v>
      </c>
      <c r="F256" s="5" t="s">
        <v>355</v>
      </c>
      <c r="G256" s="7"/>
      <c r="H256" s="14"/>
    </row>
    <row r="257" spans="1:8" ht="14" customHeight="1">
      <c r="A257" s="13" t="s">
        <v>353</v>
      </c>
      <c r="B257" s="5" t="s">
        <v>104</v>
      </c>
      <c r="C257" s="5" t="s">
        <v>356</v>
      </c>
      <c r="D257" s="6">
        <v>1</v>
      </c>
      <c r="E257" s="6" t="s">
        <v>13</v>
      </c>
      <c r="F257" s="5"/>
      <c r="G257" s="7"/>
      <c r="H257" s="14"/>
    </row>
    <row r="258" spans="1:8" ht="14" customHeight="1">
      <c r="A258" s="13" t="s">
        <v>353</v>
      </c>
      <c r="B258" s="5" t="s">
        <v>104</v>
      </c>
      <c r="C258" s="5" t="s">
        <v>357</v>
      </c>
      <c r="D258" s="6">
        <v>1</v>
      </c>
      <c r="E258" s="6" t="s">
        <v>13</v>
      </c>
      <c r="F258" s="5"/>
      <c r="G258" s="7"/>
      <c r="H258" s="14"/>
    </row>
    <row r="259" spans="1:8" ht="14" customHeight="1">
      <c r="A259" s="13" t="s">
        <v>353</v>
      </c>
      <c r="B259" s="5" t="s">
        <v>104</v>
      </c>
      <c r="C259" s="5" t="s">
        <v>358</v>
      </c>
      <c r="D259" s="6">
        <v>1</v>
      </c>
      <c r="E259" s="6" t="s">
        <v>35</v>
      </c>
      <c r="F259" s="5"/>
      <c r="G259" s="7"/>
      <c r="H259" s="14"/>
    </row>
    <row r="260" spans="1:8" ht="14" customHeight="1">
      <c r="A260" s="13" t="s">
        <v>353</v>
      </c>
      <c r="B260" s="5" t="s">
        <v>104</v>
      </c>
      <c r="C260" s="5" t="s">
        <v>359</v>
      </c>
      <c r="D260" s="6">
        <v>1</v>
      </c>
      <c r="E260" s="6" t="s">
        <v>35</v>
      </c>
      <c r="F260" s="5"/>
      <c r="G260" s="7"/>
      <c r="H260" s="14"/>
    </row>
    <row r="261" spans="1:8" ht="14" customHeight="1">
      <c r="A261" s="13" t="s">
        <v>353</v>
      </c>
      <c r="B261" s="5" t="s">
        <v>162</v>
      </c>
      <c r="C261" s="5" t="s">
        <v>360</v>
      </c>
      <c r="D261" s="6">
        <v>1</v>
      </c>
      <c r="E261" s="6" t="s">
        <v>109</v>
      </c>
      <c r="F261" s="5"/>
      <c r="G261" s="7"/>
      <c r="H261" s="14"/>
    </row>
    <row r="262" spans="1:8" ht="14" customHeight="1">
      <c r="A262" s="13" t="s">
        <v>353</v>
      </c>
      <c r="B262" s="5" t="s">
        <v>162</v>
      </c>
      <c r="C262" s="5" t="s">
        <v>361</v>
      </c>
      <c r="D262" s="6">
        <v>1</v>
      </c>
      <c r="E262" s="6" t="s">
        <v>13</v>
      </c>
      <c r="F262" s="5"/>
      <c r="G262" s="7"/>
      <c r="H262" s="14"/>
    </row>
    <row r="263" spans="1:8" ht="14" customHeight="1">
      <c r="A263" s="13" t="s">
        <v>353</v>
      </c>
      <c r="B263" s="5" t="s">
        <v>162</v>
      </c>
      <c r="C263" s="5" t="s">
        <v>362</v>
      </c>
      <c r="D263" s="6">
        <v>1</v>
      </c>
      <c r="E263" s="6" t="s">
        <v>24</v>
      </c>
      <c r="F263" s="5"/>
      <c r="G263" s="7"/>
      <c r="H263" s="14"/>
    </row>
    <row r="264" spans="1:8" ht="14" customHeight="1">
      <c r="A264" s="13" t="s">
        <v>353</v>
      </c>
      <c r="B264" s="5" t="s">
        <v>162</v>
      </c>
      <c r="C264" s="5" t="s">
        <v>363</v>
      </c>
      <c r="D264" s="6">
        <v>1</v>
      </c>
      <c r="E264" s="6" t="s">
        <v>109</v>
      </c>
      <c r="F264" s="5"/>
      <c r="G264" s="7"/>
      <c r="H264" s="14"/>
    </row>
    <row r="265" spans="1:8" ht="14" customHeight="1">
      <c r="A265" s="13" t="s">
        <v>353</v>
      </c>
      <c r="B265" s="5" t="s">
        <v>162</v>
      </c>
      <c r="C265" s="5" t="s">
        <v>364</v>
      </c>
      <c r="D265" s="6">
        <v>1</v>
      </c>
      <c r="E265" s="6" t="s">
        <v>24</v>
      </c>
      <c r="F265" s="5"/>
      <c r="G265" s="7"/>
      <c r="H265" s="14"/>
    </row>
    <row r="266" spans="1:8" ht="14" customHeight="1">
      <c r="A266" s="13" t="s">
        <v>353</v>
      </c>
      <c r="B266" s="5" t="s">
        <v>162</v>
      </c>
      <c r="C266" s="5" t="s">
        <v>365</v>
      </c>
      <c r="D266" s="6">
        <v>1</v>
      </c>
      <c r="E266" s="6" t="s">
        <v>109</v>
      </c>
      <c r="F266" s="5"/>
      <c r="G266" s="7"/>
      <c r="H266" s="14"/>
    </row>
    <row r="267" spans="1:8" ht="14" customHeight="1">
      <c r="A267" s="13" t="s">
        <v>353</v>
      </c>
      <c r="B267" s="5" t="s">
        <v>162</v>
      </c>
      <c r="C267" s="5" t="s">
        <v>366</v>
      </c>
      <c r="D267" s="6">
        <v>1</v>
      </c>
      <c r="E267" s="6" t="s">
        <v>109</v>
      </c>
      <c r="F267" s="5"/>
      <c r="G267" s="7"/>
      <c r="H267" s="14"/>
    </row>
    <row r="268" spans="1:8" ht="14" customHeight="1">
      <c r="A268" s="13" t="s">
        <v>353</v>
      </c>
      <c r="B268" s="5" t="s">
        <v>162</v>
      </c>
      <c r="C268" s="5" t="s">
        <v>367</v>
      </c>
      <c r="D268" s="6">
        <v>1</v>
      </c>
      <c r="E268" s="6" t="s">
        <v>35</v>
      </c>
      <c r="F268" s="5"/>
      <c r="G268" s="7"/>
      <c r="H268" s="14"/>
    </row>
    <row r="269" spans="1:8" ht="14" customHeight="1">
      <c r="A269" s="13" t="s">
        <v>353</v>
      </c>
      <c r="B269" s="5" t="s">
        <v>162</v>
      </c>
      <c r="C269" s="5" t="s">
        <v>368</v>
      </c>
      <c r="D269" s="6">
        <v>1</v>
      </c>
      <c r="E269" s="6" t="s">
        <v>109</v>
      </c>
      <c r="F269" s="5" t="s">
        <v>369</v>
      </c>
      <c r="G269" s="7"/>
      <c r="H269" s="14"/>
    </row>
    <row r="270" spans="1:8" ht="14" customHeight="1">
      <c r="A270" s="13" t="s">
        <v>353</v>
      </c>
      <c r="B270" s="5" t="s">
        <v>162</v>
      </c>
      <c r="C270" s="5" t="s">
        <v>370</v>
      </c>
      <c r="D270" s="6">
        <v>1</v>
      </c>
      <c r="E270" s="6" t="s">
        <v>13</v>
      </c>
      <c r="F270" s="5"/>
      <c r="G270" s="7"/>
      <c r="H270" s="14"/>
    </row>
    <row r="271" spans="1:8" ht="14" customHeight="1">
      <c r="A271" s="13" t="s">
        <v>353</v>
      </c>
      <c r="B271" s="5" t="s">
        <v>371</v>
      </c>
      <c r="C271" s="5" t="s">
        <v>372</v>
      </c>
      <c r="D271" s="6">
        <v>6</v>
      </c>
      <c r="E271" s="6" t="s">
        <v>13</v>
      </c>
      <c r="F271" s="5"/>
      <c r="G271" s="7"/>
      <c r="H271" s="14"/>
    </row>
    <row r="272" spans="1:8" ht="14" customHeight="1">
      <c r="A272" s="13" t="s">
        <v>353</v>
      </c>
      <c r="B272" s="5" t="s">
        <v>371</v>
      </c>
      <c r="C272" s="5" t="s">
        <v>373</v>
      </c>
      <c r="D272" s="6">
        <v>6</v>
      </c>
      <c r="E272" s="6" t="s">
        <v>35</v>
      </c>
      <c r="F272" s="5"/>
      <c r="G272" s="7"/>
      <c r="H272" s="14"/>
    </row>
    <row r="273" spans="1:8" ht="14" customHeight="1">
      <c r="A273" s="13" t="s">
        <v>353</v>
      </c>
      <c r="B273" s="5" t="s">
        <v>371</v>
      </c>
      <c r="C273" s="5" t="s">
        <v>374</v>
      </c>
      <c r="D273" s="6">
        <v>3</v>
      </c>
      <c r="E273" s="6" t="s">
        <v>35</v>
      </c>
      <c r="F273" s="5"/>
      <c r="G273" s="7"/>
      <c r="H273" s="14"/>
    </row>
    <row r="274" spans="1:8" ht="14" customHeight="1">
      <c r="A274" s="13" t="s">
        <v>353</v>
      </c>
      <c r="B274" s="5" t="s">
        <v>371</v>
      </c>
      <c r="C274" s="5" t="s">
        <v>375</v>
      </c>
      <c r="D274" s="6">
        <v>2</v>
      </c>
      <c r="E274" s="6" t="s">
        <v>35</v>
      </c>
      <c r="F274" s="5"/>
      <c r="G274" s="7"/>
      <c r="H274" s="14"/>
    </row>
    <row r="275" spans="1:8" ht="14" customHeight="1">
      <c r="A275" s="13" t="s">
        <v>353</v>
      </c>
      <c r="B275" s="5" t="s">
        <v>371</v>
      </c>
      <c r="C275" s="5" t="s">
        <v>376</v>
      </c>
      <c r="D275" s="6">
        <v>2</v>
      </c>
      <c r="E275" s="6" t="s">
        <v>13</v>
      </c>
      <c r="F275" s="5"/>
      <c r="G275" s="7"/>
      <c r="H275" s="14"/>
    </row>
    <row r="276" spans="1:8" ht="14" customHeight="1">
      <c r="A276" s="13" t="s">
        <v>353</v>
      </c>
      <c r="B276" s="5" t="s">
        <v>371</v>
      </c>
      <c r="C276" s="5" t="s">
        <v>377</v>
      </c>
      <c r="D276" s="6">
        <v>1</v>
      </c>
      <c r="E276" s="6" t="s">
        <v>35</v>
      </c>
      <c r="F276" s="5"/>
      <c r="G276" s="7"/>
      <c r="H276" s="14"/>
    </row>
    <row r="277" spans="1:8" ht="14" customHeight="1">
      <c r="A277" s="13" t="s">
        <v>353</v>
      </c>
      <c r="B277" s="5" t="s">
        <v>371</v>
      </c>
      <c r="C277" s="5" t="s">
        <v>378</v>
      </c>
      <c r="D277" s="6">
        <v>1</v>
      </c>
      <c r="E277" s="6" t="s">
        <v>24</v>
      </c>
      <c r="F277" s="5"/>
      <c r="G277" s="7"/>
      <c r="H277" s="14"/>
    </row>
    <row r="278" spans="1:8" ht="14" customHeight="1">
      <c r="A278" s="13" t="s">
        <v>353</v>
      </c>
      <c r="B278" s="5" t="s">
        <v>371</v>
      </c>
      <c r="C278" s="5" t="s">
        <v>379</v>
      </c>
      <c r="D278" s="6">
        <v>1</v>
      </c>
      <c r="E278" s="6" t="s">
        <v>35</v>
      </c>
      <c r="F278" s="5"/>
      <c r="G278" s="7"/>
      <c r="H278" s="14"/>
    </row>
    <row r="279" spans="1:8" ht="14" customHeight="1">
      <c r="A279" s="13" t="s">
        <v>353</v>
      </c>
      <c r="B279" s="5" t="s">
        <v>371</v>
      </c>
      <c r="C279" s="5" t="s">
        <v>380</v>
      </c>
      <c r="D279" s="6">
        <v>1</v>
      </c>
      <c r="E279" s="6" t="s">
        <v>35</v>
      </c>
      <c r="F279" s="5"/>
      <c r="G279" s="7"/>
      <c r="H279" s="14"/>
    </row>
    <row r="280" spans="1:8" ht="14" customHeight="1">
      <c r="A280" s="13" t="s">
        <v>353</v>
      </c>
      <c r="B280" s="5" t="s">
        <v>371</v>
      </c>
      <c r="C280" s="5" t="s">
        <v>381</v>
      </c>
      <c r="D280" s="6">
        <v>1</v>
      </c>
      <c r="E280" s="6" t="s">
        <v>35</v>
      </c>
      <c r="F280" s="5"/>
      <c r="G280" s="7"/>
      <c r="H280" s="14"/>
    </row>
    <row r="281" spans="1:8" ht="14" customHeight="1">
      <c r="A281" s="13" t="s">
        <v>353</v>
      </c>
      <c r="B281" s="5" t="s">
        <v>371</v>
      </c>
      <c r="C281" s="5" t="s">
        <v>382</v>
      </c>
      <c r="D281" s="6">
        <v>4</v>
      </c>
      <c r="E281" s="6" t="s">
        <v>35</v>
      </c>
      <c r="F281" s="5"/>
      <c r="G281" s="7"/>
      <c r="H281" s="14"/>
    </row>
    <row r="282" spans="1:8" ht="14" customHeight="1">
      <c r="A282" s="13" t="s">
        <v>353</v>
      </c>
      <c r="B282" s="5" t="s">
        <v>371</v>
      </c>
      <c r="C282" s="5" t="s">
        <v>383</v>
      </c>
      <c r="D282" s="6">
        <v>1</v>
      </c>
      <c r="E282" s="6" t="s">
        <v>35</v>
      </c>
      <c r="F282" s="5"/>
      <c r="G282" s="7"/>
      <c r="H282" s="14"/>
    </row>
    <row r="283" spans="1:8" ht="14" customHeight="1">
      <c r="A283" s="13" t="s">
        <v>353</v>
      </c>
      <c r="B283" s="5" t="s">
        <v>371</v>
      </c>
      <c r="C283" s="5" t="s">
        <v>384</v>
      </c>
      <c r="D283" s="6">
        <v>1</v>
      </c>
      <c r="E283" s="6" t="s">
        <v>35</v>
      </c>
      <c r="F283" s="5" t="s">
        <v>385</v>
      </c>
      <c r="G283" s="7"/>
      <c r="H283" s="14"/>
    </row>
    <row r="284" spans="1:8" ht="14" customHeight="1">
      <c r="A284" s="11" t="s">
        <v>386</v>
      </c>
      <c r="B284" s="2" t="s">
        <v>104</v>
      </c>
      <c r="C284" s="2" t="s">
        <v>387</v>
      </c>
      <c r="D284" s="3">
        <v>1</v>
      </c>
      <c r="E284" s="3" t="s">
        <v>24</v>
      </c>
      <c r="F284" s="2"/>
      <c r="G284" s="4"/>
      <c r="H284" s="12"/>
    </row>
    <row r="285" spans="1:8" ht="14" customHeight="1">
      <c r="A285" s="11" t="s">
        <v>386</v>
      </c>
      <c r="B285" s="2" t="s">
        <v>91</v>
      </c>
      <c r="C285" s="2" t="s">
        <v>388</v>
      </c>
      <c r="D285" s="3">
        <v>1</v>
      </c>
      <c r="E285" s="3" t="s">
        <v>35</v>
      </c>
      <c r="F285" s="2"/>
      <c r="G285" s="4"/>
      <c r="H285" s="12"/>
    </row>
    <row r="286" spans="1:8" ht="14" customHeight="1">
      <c r="A286" s="11" t="s">
        <v>386</v>
      </c>
      <c r="B286" s="2" t="s">
        <v>91</v>
      </c>
      <c r="C286" s="2" t="s">
        <v>389</v>
      </c>
      <c r="D286" s="3">
        <v>1</v>
      </c>
      <c r="E286" s="3" t="s">
        <v>35</v>
      </c>
      <c r="F286" s="2"/>
      <c r="G286" s="4"/>
      <c r="H286" s="12"/>
    </row>
    <row r="287" spans="1:8" ht="14" customHeight="1">
      <c r="A287" s="11" t="s">
        <v>386</v>
      </c>
      <c r="B287" s="2" t="s">
        <v>91</v>
      </c>
      <c r="C287" s="2" t="s">
        <v>390</v>
      </c>
      <c r="D287" s="3">
        <v>1</v>
      </c>
      <c r="E287" s="3" t="s">
        <v>35</v>
      </c>
      <c r="F287" s="2"/>
      <c r="G287" s="4"/>
      <c r="H287" s="12"/>
    </row>
    <row r="288" spans="1:8" ht="14" customHeight="1">
      <c r="A288" s="11" t="s">
        <v>386</v>
      </c>
      <c r="B288" s="2" t="s">
        <v>91</v>
      </c>
      <c r="C288" s="2" t="s">
        <v>391</v>
      </c>
      <c r="D288" s="3">
        <v>1</v>
      </c>
      <c r="E288" s="3" t="s">
        <v>35</v>
      </c>
      <c r="F288" s="2"/>
      <c r="G288" s="4"/>
      <c r="H288" s="12"/>
    </row>
    <row r="289" spans="1:8" ht="14" customHeight="1">
      <c r="A289" s="11" t="s">
        <v>386</v>
      </c>
      <c r="B289" s="2" t="s">
        <v>11</v>
      </c>
      <c r="C289" s="2" t="s">
        <v>392</v>
      </c>
      <c r="D289" s="3">
        <v>1</v>
      </c>
      <c r="E289" s="3" t="s">
        <v>13</v>
      </c>
      <c r="F289" s="2" t="s">
        <v>393</v>
      </c>
      <c r="G289" s="4"/>
      <c r="H289" s="12"/>
    </row>
    <row r="290" spans="1:8" ht="14" customHeight="1">
      <c r="A290" s="11" t="s">
        <v>386</v>
      </c>
      <c r="B290" s="2" t="s">
        <v>11</v>
      </c>
      <c r="C290" s="2" t="s">
        <v>394</v>
      </c>
      <c r="D290" s="3">
        <v>1</v>
      </c>
      <c r="E290" s="3" t="s">
        <v>24</v>
      </c>
      <c r="F290" s="2" t="s">
        <v>395</v>
      </c>
      <c r="G290" s="4"/>
      <c r="H290" s="12"/>
    </row>
    <row r="291" spans="1:8" ht="14" customHeight="1">
      <c r="A291" s="13" t="s">
        <v>396</v>
      </c>
      <c r="B291" s="5" t="s">
        <v>91</v>
      </c>
      <c r="C291" s="5" t="s">
        <v>397</v>
      </c>
      <c r="D291" s="6">
        <v>4</v>
      </c>
      <c r="E291" s="6" t="s">
        <v>35</v>
      </c>
      <c r="F291" s="5"/>
      <c r="G291" s="7"/>
      <c r="H291" s="14"/>
    </row>
    <row r="292" spans="1:8" ht="14" customHeight="1">
      <c r="A292" s="13" t="s">
        <v>396</v>
      </c>
      <c r="B292" s="5" t="s">
        <v>91</v>
      </c>
      <c r="C292" s="5" t="s">
        <v>398</v>
      </c>
      <c r="D292" s="6">
        <v>4</v>
      </c>
      <c r="E292" s="6" t="s">
        <v>24</v>
      </c>
      <c r="F292" s="5"/>
      <c r="G292" s="7"/>
      <c r="H292" s="14"/>
    </row>
    <row r="293" spans="1:8" ht="14" customHeight="1">
      <c r="A293" s="13" t="s">
        <v>396</v>
      </c>
      <c r="B293" s="5" t="s">
        <v>91</v>
      </c>
      <c r="C293" s="5" t="s">
        <v>399</v>
      </c>
      <c r="D293" s="6">
        <v>2</v>
      </c>
      <c r="E293" s="6" t="s">
        <v>24</v>
      </c>
      <c r="F293" s="5" t="s">
        <v>400</v>
      </c>
      <c r="G293" s="7"/>
      <c r="H293" s="14"/>
    </row>
    <row r="294" spans="1:8" ht="14" customHeight="1">
      <c r="A294" s="13" t="s">
        <v>396</v>
      </c>
      <c r="B294" s="5" t="s">
        <v>91</v>
      </c>
      <c r="C294" s="5" t="s">
        <v>401</v>
      </c>
      <c r="D294" s="6">
        <v>2</v>
      </c>
      <c r="E294" s="6" t="s">
        <v>35</v>
      </c>
      <c r="F294" s="5"/>
      <c r="G294" s="7"/>
      <c r="H294" s="14"/>
    </row>
    <row r="295" spans="1:8" ht="14" customHeight="1">
      <c r="A295" s="13" t="s">
        <v>396</v>
      </c>
      <c r="B295" s="5" t="s">
        <v>91</v>
      </c>
      <c r="C295" s="5" t="s">
        <v>402</v>
      </c>
      <c r="D295" s="6">
        <v>1</v>
      </c>
      <c r="E295" s="6" t="s">
        <v>24</v>
      </c>
      <c r="F295" s="5"/>
      <c r="G295" s="7"/>
      <c r="H295" s="14"/>
    </row>
    <row r="296" spans="1:8" ht="14" customHeight="1">
      <c r="A296" s="13" t="s">
        <v>396</v>
      </c>
      <c r="B296" s="5" t="s">
        <v>91</v>
      </c>
      <c r="C296" s="5" t="s">
        <v>403</v>
      </c>
      <c r="D296" s="6">
        <v>1</v>
      </c>
      <c r="E296" s="6" t="s">
        <v>35</v>
      </c>
      <c r="F296" s="5"/>
      <c r="G296" s="7"/>
      <c r="H296" s="14"/>
    </row>
    <row r="297" spans="1:8" ht="14" customHeight="1">
      <c r="A297" s="13" t="s">
        <v>396</v>
      </c>
      <c r="B297" s="5" t="s">
        <v>91</v>
      </c>
      <c r="C297" s="5" t="s">
        <v>404</v>
      </c>
      <c r="D297" s="6">
        <v>6</v>
      </c>
      <c r="E297" s="6" t="s">
        <v>35</v>
      </c>
      <c r="F297" s="5"/>
      <c r="G297" s="7"/>
      <c r="H297" s="14"/>
    </row>
    <row r="298" spans="1:8" ht="14" customHeight="1">
      <c r="A298" s="13" t="s">
        <v>396</v>
      </c>
      <c r="B298" s="5" t="s">
        <v>91</v>
      </c>
      <c r="C298" s="5" t="s">
        <v>405</v>
      </c>
      <c r="D298" s="6">
        <v>1</v>
      </c>
      <c r="E298" s="6" t="s">
        <v>35</v>
      </c>
      <c r="F298" s="5"/>
      <c r="G298" s="7"/>
      <c r="H298" s="14"/>
    </row>
    <row r="299" spans="1:8" ht="14" customHeight="1">
      <c r="A299" s="13" t="s">
        <v>396</v>
      </c>
      <c r="B299" s="5" t="s">
        <v>406</v>
      </c>
      <c r="C299" s="5" t="s">
        <v>407</v>
      </c>
      <c r="D299" s="6">
        <v>1</v>
      </c>
      <c r="E299" s="6" t="s">
        <v>24</v>
      </c>
      <c r="F299" s="5"/>
      <c r="G299" s="7"/>
      <c r="H299" s="14"/>
    </row>
    <row r="300" spans="1:8" ht="14" customHeight="1">
      <c r="A300" s="13" t="s">
        <v>396</v>
      </c>
      <c r="B300" s="5" t="s">
        <v>406</v>
      </c>
      <c r="C300" s="5" t="s">
        <v>408</v>
      </c>
      <c r="D300" s="6">
        <v>1</v>
      </c>
      <c r="E300" s="6" t="s">
        <v>35</v>
      </c>
      <c r="F300" s="5"/>
      <c r="G300" s="7"/>
      <c r="H300" s="14"/>
    </row>
    <row r="301" spans="1:8" ht="14" customHeight="1">
      <c r="A301" s="11" t="s">
        <v>409</v>
      </c>
      <c r="B301" s="2" t="s">
        <v>104</v>
      </c>
      <c r="C301" s="2" t="s">
        <v>410</v>
      </c>
      <c r="D301" s="3">
        <v>1</v>
      </c>
      <c r="E301" s="3" t="s">
        <v>24</v>
      </c>
      <c r="F301" s="2"/>
      <c r="G301" s="4"/>
      <c r="H301" s="12"/>
    </row>
    <row r="302" spans="1:8" ht="14" customHeight="1">
      <c r="A302" s="11" t="s">
        <v>409</v>
      </c>
      <c r="B302" s="2" t="s">
        <v>104</v>
      </c>
      <c r="C302" s="2" t="s">
        <v>411</v>
      </c>
      <c r="D302" s="3">
        <v>1</v>
      </c>
      <c r="E302" s="3" t="s">
        <v>24</v>
      </c>
      <c r="F302" s="2"/>
      <c r="G302" s="4"/>
      <c r="H302" s="12"/>
    </row>
    <row r="303" spans="1:8" ht="14" customHeight="1">
      <c r="A303" s="11" t="s">
        <v>409</v>
      </c>
      <c r="B303" s="2" t="s">
        <v>142</v>
      </c>
      <c r="C303" s="2" t="s">
        <v>412</v>
      </c>
      <c r="D303" s="3">
        <v>1</v>
      </c>
      <c r="E303" s="3" t="s">
        <v>24</v>
      </c>
      <c r="F303" s="2"/>
      <c r="G303" s="4"/>
      <c r="H303" s="12"/>
    </row>
    <row r="304" spans="1:8" ht="14" customHeight="1">
      <c r="A304" s="11" t="s">
        <v>409</v>
      </c>
      <c r="B304" s="2" t="s">
        <v>413</v>
      </c>
      <c r="C304" s="2" t="s">
        <v>414</v>
      </c>
      <c r="D304" s="3">
        <v>1</v>
      </c>
      <c r="E304" s="3" t="s">
        <v>24</v>
      </c>
      <c r="F304" s="2"/>
      <c r="G304" s="4"/>
      <c r="H304" s="12"/>
    </row>
    <row r="305" spans="1:8" ht="14" customHeight="1">
      <c r="A305" s="11" t="s">
        <v>409</v>
      </c>
      <c r="B305" s="2" t="s">
        <v>184</v>
      </c>
      <c r="C305" s="2" t="s">
        <v>415</v>
      </c>
      <c r="D305" s="3">
        <v>1</v>
      </c>
      <c r="E305" s="3" t="s">
        <v>24</v>
      </c>
      <c r="F305" s="2"/>
      <c r="G305" s="4"/>
      <c r="H305" s="12"/>
    </row>
    <row r="306" spans="1:8" ht="14" customHeight="1">
      <c r="A306" s="13" t="s">
        <v>416</v>
      </c>
      <c r="B306" s="5" t="s">
        <v>417</v>
      </c>
      <c r="C306" s="5" t="s">
        <v>418</v>
      </c>
      <c r="D306" s="6">
        <v>1</v>
      </c>
      <c r="E306" s="6" t="s">
        <v>13</v>
      </c>
      <c r="F306" s="5"/>
      <c r="G306" s="7"/>
      <c r="H306" s="14"/>
    </row>
    <row r="307" spans="1:8" ht="14" customHeight="1">
      <c r="A307" s="13" t="s">
        <v>416</v>
      </c>
      <c r="B307" s="5" t="s">
        <v>417</v>
      </c>
      <c r="C307" s="5" t="s">
        <v>419</v>
      </c>
      <c r="D307" s="6">
        <v>1</v>
      </c>
      <c r="E307" s="6" t="s">
        <v>35</v>
      </c>
      <c r="F307" s="5"/>
      <c r="G307" s="7"/>
      <c r="H307" s="14"/>
    </row>
    <row r="308" spans="1:8" ht="14" customHeight="1">
      <c r="A308" s="13" t="s">
        <v>416</v>
      </c>
      <c r="B308" s="5" t="s">
        <v>417</v>
      </c>
      <c r="C308" s="5" t="s">
        <v>420</v>
      </c>
      <c r="D308" s="6">
        <v>2</v>
      </c>
      <c r="E308" s="6" t="s">
        <v>13</v>
      </c>
      <c r="F308" s="5"/>
      <c r="G308" s="7"/>
      <c r="H308" s="14"/>
    </row>
    <row r="309" spans="1:8" ht="14" customHeight="1">
      <c r="A309" s="13" t="s">
        <v>416</v>
      </c>
      <c r="B309" s="5" t="s">
        <v>417</v>
      </c>
      <c r="C309" s="5" t="s">
        <v>421</v>
      </c>
      <c r="D309" s="6">
        <v>1</v>
      </c>
      <c r="E309" s="6" t="s">
        <v>13</v>
      </c>
      <c r="F309" s="5"/>
      <c r="G309" s="7"/>
      <c r="H309" s="14"/>
    </row>
    <row r="310" spans="1:8" ht="14" customHeight="1">
      <c r="A310" s="13" t="s">
        <v>416</v>
      </c>
      <c r="B310" s="5" t="s">
        <v>417</v>
      </c>
      <c r="C310" s="5" t="s">
        <v>422</v>
      </c>
      <c r="D310" s="6">
        <v>1</v>
      </c>
      <c r="E310" s="6" t="s">
        <v>35</v>
      </c>
      <c r="F310" s="5" t="s">
        <v>221</v>
      </c>
      <c r="G310" s="7"/>
      <c r="H310" s="14"/>
    </row>
    <row r="311" spans="1:8" ht="14" customHeight="1">
      <c r="A311" s="13" t="s">
        <v>416</v>
      </c>
      <c r="B311" s="5" t="s">
        <v>417</v>
      </c>
      <c r="C311" s="5" t="s">
        <v>423</v>
      </c>
      <c r="D311" s="6">
        <v>1</v>
      </c>
      <c r="E311" s="6" t="s">
        <v>35</v>
      </c>
      <c r="F311" s="5"/>
      <c r="G311" s="7"/>
      <c r="H311" s="14"/>
    </row>
    <row r="312" spans="1:8" ht="14" customHeight="1">
      <c r="A312" s="13" t="s">
        <v>416</v>
      </c>
      <c r="B312" s="5" t="s">
        <v>424</v>
      </c>
      <c r="C312" s="5" t="s">
        <v>425</v>
      </c>
      <c r="D312" s="6">
        <v>1</v>
      </c>
      <c r="E312" s="6" t="s">
        <v>13</v>
      </c>
      <c r="F312" s="5" t="s">
        <v>426</v>
      </c>
      <c r="G312" s="7"/>
      <c r="H312" s="14"/>
    </row>
    <row r="313" spans="1:8" ht="14" customHeight="1">
      <c r="A313" s="13" t="s">
        <v>416</v>
      </c>
      <c r="B313" s="5" t="s">
        <v>424</v>
      </c>
      <c r="C313" s="5" t="s">
        <v>427</v>
      </c>
      <c r="D313" s="6">
        <v>1</v>
      </c>
      <c r="E313" s="6" t="s">
        <v>13</v>
      </c>
      <c r="F313" s="5" t="s">
        <v>428</v>
      </c>
      <c r="G313" s="7"/>
      <c r="H313" s="14"/>
    </row>
    <row r="314" spans="1:8" ht="14" customHeight="1">
      <c r="A314" s="13" t="s">
        <v>416</v>
      </c>
      <c r="B314" s="5" t="s">
        <v>424</v>
      </c>
      <c r="C314" s="5" t="s">
        <v>429</v>
      </c>
      <c r="D314" s="6">
        <v>1</v>
      </c>
      <c r="E314" s="6" t="s">
        <v>13</v>
      </c>
      <c r="F314" s="5"/>
      <c r="G314" s="7"/>
      <c r="H314" s="14"/>
    </row>
    <row r="315" spans="1:8" ht="14" customHeight="1">
      <c r="A315" s="13" t="s">
        <v>416</v>
      </c>
      <c r="B315" s="5" t="s">
        <v>424</v>
      </c>
      <c r="C315" s="5" t="s">
        <v>430</v>
      </c>
      <c r="D315" s="6">
        <v>1</v>
      </c>
      <c r="E315" s="6" t="s">
        <v>13</v>
      </c>
      <c r="F315" s="5"/>
      <c r="G315" s="7"/>
      <c r="H315" s="14"/>
    </row>
    <row r="316" spans="1:8" ht="14" customHeight="1">
      <c r="A316" s="13" t="s">
        <v>416</v>
      </c>
      <c r="B316" s="5" t="s">
        <v>424</v>
      </c>
      <c r="C316" s="5" t="s">
        <v>431</v>
      </c>
      <c r="D316" s="6">
        <v>1</v>
      </c>
      <c r="E316" s="6" t="s">
        <v>13</v>
      </c>
      <c r="F316" s="5" t="s">
        <v>432</v>
      </c>
      <c r="G316" s="7"/>
      <c r="H316" s="14"/>
    </row>
    <row r="317" spans="1:8" ht="14" customHeight="1">
      <c r="A317" s="15" t="s">
        <v>416</v>
      </c>
      <c r="B317" s="16" t="s">
        <v>424</v>
      </c>
      <c r="C317" s="16" t="s">
        <v>433</v>
      </c>
      <c r="D317" s="17">
        <v>1</v>
      </c>
      <c r="E317" s="17" t="s">
        <v>13</v>
      </c>
      <c r="F317" s="16"/>
      <c r="G317" s="18"/>
      <c r="H317" s="19"/>
    </row>
  </sheetData>
  <mergeCells count="2">
    <mergeCell ref="A1:H1"/>
    <mergeCell ref="A2:H2"/>
  </mergeCells>
  <conditionalFormatting sqref="E5:E317">
    <cfRule type="expression" dxfId="3" priority="1">
      <formula>E5="Essential"</formula>
    </cfRule>
    <cfRule type="expression" dxfId="2" priority="2">
      <formula>E5="Optional"</formula>
    </cfRule>
  </conditionalFormatting>
  <conditionalFormatting sqref="H5:H317">
    <cfRule type="expression" dxfId="1" priority="3">
      <formula>H5="No"</formula>
    </cfRule>
    <cfRule type="expression" dxfId="0" priority="4">
      <formula>H5="Yes"</formula>
    </cfRule>
  </conditionalFormatting>
  <dataValidations count="1">
    <dataValidation type="list" sqref="H5:H317" xr:uid="{00000000-0002-0000-0000-000000000000}">
      <formula1>"Yes,No,Maybe"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B269-7311-4150-802C-4563C21F3340}">
  <dimension ref="A1:X143"/>
  <sheetViews>
    <sheetView topLeftCell="H46" workbookViewId="0">
      <selection activeCell="W57" sqref="W57"/>
    </sheetView>
  </sheetViews>
  <sheetFormatPr defaultRowHeight="14"/>
  <cols>
    <col min="1" max="1" width="19.4140625" customWidth="1"/>
    <col min="5" max="5" width="9" bestFit="1" customWidth="1"/>
    <col min="10" max="10" width="13.6640625" customWidth="1"/>
    <col min="11" max="11" width="9.9140625" bestFit="1" customWidth="1"/>
  </cols>
  <sheetData>
    <row r="1" spans="1:24">
      <c r="D1" s="57">
        <f>MIN(T15:T68)</f>
        <v>-16823.749999999996</v>
      </c>
      <c r="K1" s="49">
        <f>Income!N6</f>
        <v>1783.75</v>
      </c>
      <c r="L1" t="s">
        <v>565</v>
      </c>
    </row>
    <row r="2" spans="1:24" ht="18">
      <c r="A2" s="58" t="s">
        <v>530</v>
      </c>
      <c r="B2" s="58" t="s">
        <v>522</v>
      </c>
      <c r="C2" s="58" t="s">
        <v>523</v>
      </c>
      <c r="E2" s="56">
        <f>SUM(C3:C50)</f>
        <v>1657.4999999999998</v>
      </c>
      <c r="F2" t="s">
        <v>524</v>
      </c>
      <c r="K2" s="57">
        <f>-E2</f>
        <v>-1657.4999999999998</v>
      </c>
      <c r="L2" t="s">
        <v>566</v>
      </c>
    </row>
    <row r="3" spans="1:24">
      <c r="A3" t="s">
        <v>499</v>
      </c>
      <c r="B3" s="57"/>
      <c r="C3" s="57">
        <v>600</v>
      </c>
      <c r="D3" t="s">
        <v>587</v>
      </c>
      <c r="E3" s="57"/>
    </row>
    <row r="4" spans="1:24">
      <c r="A4" t="s">
        <v>500</v>
      </c>
      <c r="B4" s="57"/>
      <c r="C4" s="60">
        <v>100</v>
      </c>
      <c r="D4" t="s">
        <v>605</v>
      </c>
      <c r="E4" s="57"/>
      <c r="K4" s="49">
        <f>K1+K2</f>
        <v>126.25000000000023</v>
      </c>
      <c r="L4" t="s">
        <v>567</v>
      </c>
    </row>
    <row r="5" spans="1:24">
      <c r="A5" t="s">
        <v>501</v>
      </c>
      <c r="B5" s="57"/>
      <c r="C5" s="57">
        <v>50</v>
      </c>
      <c r="D5" t="s">
        <v>605</v>
      </c>
      <c r="E5" s="57"/>
    </row>
    <row r="6" spans="1:24">
      <c r="A6" t="s">
        <v>502</v>
      </c>
      <c r="B6" s="57"/>
      <c r="C6" s="57">
        <v>20</v>
      </c>
      <c r="D6" s="61" t="s">
        <v>606</v>
      </c>
      <c r="E6" s="57"/>
      <c r="K6" t="s">
        <v>589</v>
      </c>
    </row>
    <row r="7" spans="1:24">
      <c r="A7" t="s">
        <v>504</v>
      </c>
      <c r="B7" s="57">
        <v>150</v>
      </c>
      <c r="C7" s="49">
        <f>B7/12</f>
        <v>12.5</v>
      </c>
      <c r="D7" t="s">
        <v>607</v>
      </c>
      <c r="F7" t="s">
        <v>608</v>
      </c>
      <c r="L7" s="57">
        <f>$C$3</f>
        <v>600</v>
      </c>
      <c r="M7" t="s">
        <v>485</v>
      </c>
    </row>
    <row r="8" spans="1:24">
      <c r="A8" t="s">
        <v>503</v>
      </c>
      <c r="B8" s="57">
        <v>0</v>
      </c>
      <c r="C8" s="49">
        <f>B8/12</f>
        <v>0</v>
      </c>
      <c r="H8" s="53"/>
      <c r="L8" s="57">
        <v>200</v>
      </c>
      <c r="M8" t="s">
        <v>594</v>
      </c>
    </row>
    <row r="9" spans="1:24">
      <c r="A9" t="s">
        <v>505</v>
      </c>
      <c r="B9" s="57">
        <v>0</v>
      </c>
      <c r="C9" s="49">
        <f>B9/12</f>
        <v>0</v>
      </c>
      <c r="E9" s="57"/>
      <c r="L9" s="57">
        <v>300</v>
      </c>
      <c r="M9" t="s">
        <v>590</v>
      </c>
    </row>
    <row r="10" spans="1:24">
      <c r="A10" t="s">
        <v>510</v>
      </c>
      <c r="B10" s="57"/>
      <c r="C10" s="49">
        <v>75</v>
      </c>
      <c r="E10" s="57">
        <v>75</v>
      </c>
      <c r="F10" t="s">
        <v>563</v>
      </c>
      <c r="L10" s="57">
        <v>150</v>
      </c>
      <c r="M10" t="s">
        <v>591</v>
      </c>
    </row>
    <row r="11" spans="1:24">
      <c r="A11" t="s">
        <v>599</v>
      </c>
      <c r="C11" s="57">
        <v>25</v>
      </c>
      <c r="E11" t="s">
        <v>600</v>
      </c>
      <c r="L11" s="57">
        <v>50</v>
      </c>
      <c r="M11" t="s">
        <v>592</v>
      </c>
    </row>
    <row r="12" spans="1:24">
      <c r="A12" t="s">
        <v>507</v>
      </c>
      <c r="B12" s="57">
        <v>0</v>
      </c>
      <c r="C12" s="49">
        <f>B12/12</f>
        <v>0</v>
      </c>
      <c r="L12" s="57">
        <f>-SUM(L5:L11)</f>
        <v>-1300</v>
      </c>
      <c r="M12" t="s">
        <v>593</v>
      </c>
    </row>
    <row r="13" spans="1:24">
      <c r="A13" t="s">
        <v>508</v>
      </c>
      <c r="C13" s="57">
        <v>250</v>
      </c>
      <c r="L13" t="s">
        <v>595</v>
      </c>
      <c r="M13" t="s">
        <v>523</v>
      </c>
      <c r="N13" t="s">
        <v>596</v>
      </c>
      <c r="O13" t="s">
        <v>601</v>
      </c>
      <c r="P13" t="s">
        <v>597</v>
      </c>
      <c r="T13" t="s">
        <v>603</v>
      </c>
    </row>
    <row r="14" spans="1:24">
      <c r="A14" t="s">
        <v>509</v>
      </c>
      <c r="C14" s="57">
        <v>50</v>
      </c>
      <c r="D14" t="s">
        <v>612</v>
      </c>
      <c r="P14" s="57">
        <v>0</v>
      </c>
      <c r="R14" t="s">
        <v>602</v>
      </c>
      <c r="T14" t="s">
        <v>602</v>
      </c>
      <c r="U14" t="s">
        <v>613</v>
      </c>
      <c r="W14" t="s">
        <v>614</v>
      </c>
      <c r="X14" t="s">
        <v>615</v>
      </c>
    </row>
    <row r="15" spans="1:24">
      <c r="A15" t="s">
        <v>511</v>
      </c>
      <c r="C15" s="57">
        <v>50</v>
      </c>
      <c r="J15">
        <v>1</v>
      </c>
      <c r="K15">
        <v>1</v>
      </c>
      <c r="L15" s="59">
        <f>Income!$N$6</f>
        <v>1783.75</v>
      </c>
      <c r="M15" s="59">
        <f>-$E$2</f>
        <v>-1657.4999999999998</v>
      </c>
      <c r="N15" s="59">
        <v>-95</v>
      </c>
      <c r="O15" s="59">
        <v>-200</v>
      </c>
      <c r="P15" s="57">
        <f>P14+SUM(L15:O15)</f>
        <v>-168.74999999999977</v>
      </c>
      <c r="R15" s="57">
        <f>$C$18</f>
        <v>100</v>
      </c>
      <c r="T15" s="57">
        <f>P15+R15</f>
        <v>-68.749999999999773</v>
      </c>
      <c r="U15" s="57">
        <f>IF(T15&gt;0,0,-N15)</f>
        <v>95</v>
      </c>
      <c r="W15" s="57">
        <f>T15+U15</f>
        <v>26.250000000000227</v>
      </c>
      <c r="X15" s="57">
        <f>U15</f>
        <v>95</v>
      </c>
    </row>
    <row r="16" spans="1:24">
      <c r="A16" t="s">
        <v>512</v>
      </c>
      <c r="C16" s="57">
        <v>30</v>
      </c>
      <c r="K16">
        <f>K15+1</f>
        <v>2</v>
      </c>
      <c r="L16" s="59">
        <f>Income!$N$6</f>
        <v>1783.75</v>
      </c>
      <c r="M16" s="59">
        <f t="shared" ref="M16:M74" si="0">-$E$2</f>
        <v>-1657.4999999999998</v>
      </c>
      <c r="N16" s="59">
        <v>-95</v>
      </c>
      <c r="O16" s="59">
        <v>-200</v>
      </c>
      <c r="P16" s="57">
        <f t="shared" ref="P16:P74" si="1">P15+SUM(L16:O16)</f>
        <v>-337.49999999999955</v>
      </c>
      <c r="R16" s="57">
        <f>R15+$C$18</f>
        <v>200</v>
      </c>
      <c r="T16" s="57">
        <f t="shared" ref="T16:T74" si="2">P16+R16</f>
        <v>-137.49999999999955</v>
      </c>
      <c r="U16" s="57">
        <f t="shared" ref="U16:U74" si="3">IF(T16&gt;0,0,-N16)</f>
        <v>95</v>
      </c>
      <c r="W16" s="57">
        <f t="shared" ref="W16:W75" si="4">T16+U16</f>
        <v>-42.499999999999545</v>
      </c>
      <c r="X16" s="57">
        <f>X15+U16</f>
        <v>190</v>
      </c>
    </row>
    <row r="17" spans="1:24">
      <c r="A17" t="s">
        <v>513</v>
      </c>
      <c r="C17" s="57">
        <v>50</v>
      </c>
      <c r="D17" s="61" t="s">
        <v>611</v>
      </c>
      <c r="K17">
        <f t="shared" ref="K17:K28" si="5">K16+1</f>
        <v>3</v>
      </c>
      <c r="L17" s="59">
        <f>Income!$N$6</f>
        <v>1783.75</v>
      </c>
      <c r="M17" s="59">
        <f t="shared" si="0"/>
        <v>-1657.4999999999998</v>
      </c>
      <c r="N17" s="59">
        <v>-95</v>
      </c>
      <c r="O17" s="59">
        <v>-200</v>
      </c>
      <c r="P17" s="57">
        <f t="shared" si="1"/>
        <v>-506.24999999999932</v>
      </c>
      <c r="R17" s="57">
        <f t="shared" ref="R17:R74" si="6">R16+$C$18</f>
        <v>300</v>
      </c>
      <c r="T17" s="57">
        <f t="shared" si="2"/>
        <v>-206.24999999999932</v>
      </c>
      <c r="U17" s="57">
        <f t="shared" si="3"/>
        <v>95</v>
      </c>
      <c r="W17" s="57">
        <f t="shared" si="4"/>
        <v>-111.24999999999932</v>
      </c>
      <c r="X17" s="57">
        <f t="shared" ref="X17:X75" si="7">X16+U17</f>
        <v>285</v>
      </c>
    </row>
    <row r="18" spans="1:24">
      <c r="A18" t="s">
        <v>514</v>
      </c>
      <c r="C18" s="57">
        <v>100</v>
      </c>
      <c r="D18" t="s">
        <v>610</v>
      </c>
      <c r="K18">
        <f t="shared" si="5"/>
        <v>4</v>
      </c>
      <c r="L18" s="59">
        <f>Income!$N$6</f>
        <v>1783.75</v>
      </c>
      <c r="M18" s="59">
        <f t="shared" si="0"/>
        <v>-1657.4999999999998</v>
      </c>
      <c r="N18" s="59">
        <v>-95</v>
      </c>
      <c r="O18" s="59">
        <v>-200</v>
      </c>
      <c r="P18" s="57">
        <f t="shared" si="1"/>
        <v>-674.99999999999909</v>
      </c>
      <c r="R18" s="57">
        <f t="shared" si="6"/>
        <v>400</v>
      </c>
      <c r="T18" s="57">
        <f t="shared" si="2"/>
        <v>-274.99999999999909</v>
      </c>
      <c r="U18" s="57">
        <f t="shared" si="3"/>
        <v>95</v>
      </c>
      <c r="W18" s="57">
        <f t="shared" si="4"/>
        <v>-179.99999999999909</v>
      </c>
      <c r="X18" s="57">
        <f t="shared" si="7"/>
        <v>380</v>
      </c>
    </row>
    <row r="19" spans="1:24">
      <c r="A19" t="s">
        <v>515</v>
      </c>
      <c r="B19" s="57">
        <v>1000</v>
      </c>
      <c r="C19" s="49">
        <f>B19/12</f>
        <v>83.333333333333329</v>
      </c>
      <c r="K19">
        <f t="shared" si="5"/>
        <v>5</v>
      </c>
      <c r="L19" s="59">
        <f>Income!$N$6</f>
        <v>1783.75</v>
      </c>
      <c r="M19" s="59">
        <f t="shared" si="0"/>
        <v>-1657.4999999999998</v>
      </c>
      <c r="N19" s="59">
        <v>-95</v>
      </c>
      <c r="O19" s="59">
        <v>-200</v>
      </c>
      <c r="P19" s="57">
        <f t="shared" si="1"/>
        <v>-843.74999999999886</v>
      </c>
      <c r="R19" s="57">
        <f t="shared" si="6"/>
        <v>500</v>
      </c>
      <c r="T19" s="57">
        <f t="shared" si="2"/>
        <v>-343.74999999999886</v>
      </c>
      <c r="U19" s="57">
        <f t="shared" si="3"/>
        <v>95</v>
      </c>
      <c r="W19" s="57">
        <f t="shared" si="4"/>
        <v>-248.74999999999886</v>
      </c>
      <c r="X19" s="57">
        <f t="shared" si="7"/>
        <v>475</v>
      </c>
    </row>
    <row r="20" spans="1:24">
      <c r="A20" t="s">
        <v>516</v>
      </c>
      <c r="C20" s="57">
        <v>50</v>
      </c>
      <c r="K20">
        <f t="shared" si="5"/>
        <v>6</v>
      </c>
      <c r="L20" s="59">
        <f>Income!$N$6</f>
        <v>1783.75</v>
      </c>
      <c r="M20" s="59">
        <f t="shared" si="0"/>
        <v>-1657.4999999999998</v>
      </c>
      <c r="N20" s="59">
        <v>-95</v>
      </c>
      <c r="O20" s="59"/>
      <c r="P20" s="57">
        <f t="shared" si="1"/>
        <v>-812.49999999999864</v>
      </c>
      <c r="R20" s="57">
        <f t="shared" si="6"/>
        <v>600</v>
      </c>
      <c r="T20" s="57">
        <f t="shared" si="2"/>
        <v>-212.49999999999864</v>
      </c>
      <c r="U20" s="57">
        <f t="shared" si="3"/>
        <v>95</v>
      </c>
      <c r="W20" s="57">
        <f t="shared" si="4"/>
        <v>-117.49999999999864</v>
      </c>
      <c r="X20" s="57">
        <f t="shared" si="7"/>
        <v>570</v>
      </c>
    </row>
    <row r="21" spans="1:24">
      <c r="A21" t="s">
        <v>517</v>
      </c>
      <c r="C21" s="57">
        <v>20</v>
      </c>
      <c r="K21">
        <f t="shared" si="5"/>
        <v>7</v>
      </c>
      <c r="L21" s="59">
        <f>Income!$N$6</f>
        <v>1783.75</v>
      </c>
      <c r="M21" s="59">
        <f t="shared" si="0"/>
        <v>-1657.4999999999998</v>
      </c>
      <c r="N21" s="59">
        <v>-95</v>
      </c>
      <c r="O21" s="59"/>
      <c r="P21" s="57">
        <f t="shared" si="1"/>
        <v>-781.24999999999841</v>
      </c>
      <c r="R21" s="57">
        <f t="shared" si="6"/>
        <v>700</v>
      </c>
      <c r="T21" s="57">
        <f t="shared" si="2"/>
        <v>-81.249999999998408</v>
      </c>
      <c r="U21" s="57">
        <f t="shared" si="3"/>
        <v>95</v>
      </c>
      <c r="W21" s="57">
        <f t="shared" si="4"/>
        <v>13.750000000001592</v>
      </c>
      <c r="X21" s="57">
        <f t="shared" si="7"/>
        <v>665</v>
      </c>
    </row>
    <row r="22" spans="1:24">
      <c r="A22" t="s">
        <v>518</v>
      </c>
      <c r="C22" s="57">
        <v>0</v>
      </c>
      <c r="E22" t="s">
        <v>531</v>
      </c>
      <c r="K22">
        <f t="shared" si="5"/>
        <v>8</v>
      </c>
      <c r="L22" s="59">
        <f>Income!$N$6</f>
        <v>1783.75</v>
      </c>
      <c r="M22" s="59">
        <f t="shared" si="0"/>
        <v>-1657.4999999999998</v>
      </c>
      <c r="N22" s="59">
        <v>-95</v>
      </c>
      <c r="O22" s="59"/>
      <c r="P22" s="57">
        <f t="shared" si="1"/>
        <v>-749.99999999999818</v>
      </c>
      <c r="R22" s="57">
        <f t="shared" si="6"/>
        <v>800</v>
      </c>
      <c r="T22" s="57">
        <f t="shared" si="2"/>
        <v>50.000000000001819</v>
      </c>
      <c r="U22" s="57">
        <f t="shared" si="3"/>
        <v>0</v>
      </c>
      <c r="W22" s="57">
        <f t="shared" si="4"/>
        <v>50.000000000001819</v>
      </c>
      <c r="X22" s="57">
        <f t="shared" si="7"/>
        <v>665</v>
      </c>
    </row>
    <row r="23" spans="1:24">
      <c r="A23" t="s">
        <v>519</v>
      </c>
      <c r="C23" s="57">
        <v>25</v>
      </c>
      <c r="K23">
        <f t="shared" si="5"/>
        <v>9</v>
      </c>
      <c r="L23" s="59">
        <f>Income!$N$6</f>
        <v>1783.75</v>
      </c>
      <c r="M23" s="59">
        <f t="shared" si="0"/>
        <v>-1657.4999999999998</v>
      </c>
      <c r="N23" s="59">
        <v>-95</v>
      </c>
      <c r="O23" s="59"/>
      <c r="P23" s="57">
        <f t="shared" si="1"/>
        <v>-718.74999999999795</v>
      </c>
      <c r="R23" s="57">
        <f t="shared" si="6"/>
        <v>900</v>
      </c>
      <c r="T23" s="57">
        <f t="shared" si="2"/>
        <v>181.25000000000205</v>
      </c>
      <c r="U23" s="57">
        <f t="shared" si="3"/>
        <v>0</v>
      </c>
      <c r="W23" s="57">
        <f t="shared" si="4"/>
        <v>181.25000000000205</v>
      </c>
      <c r="X23" s="57">
        <f t="shared" si="7"/>
        <v>665</v>
      </c>
    </row>
    <row r="24" spans="1:24">
      <c r="A24" t="s">
        <v>520</v>
      </c>
      <c r="B24" s="57">
        <v>400</v>
      </c>
      <c r="C24" s="49">
        <f>B24/12</f>
        <v>33.333333333333336</v>
      </c>
      <c r="K24">
        <f t="shared" si="5"/>
        <v>10</v>
      </c>
      <c r="L24" s="59">
        <f>Income!$N$6</f>
        <v>1783.75</v>
      </c>
      <c r="M24" s="59">
        <f t="shared" si="0"/>
        <v>-1657.4999999999998</v>
      </c>
      <c r="N24" s="59">
        <v>-95</v>
      </c>
      <c r="O24" s="59"/>
      <c r="P24" s="57">
        <f t="shared" si="1"/>
        <v>-687.49999999999773</v>
      </c>
      <c r="R24" s="57">
        <f t="shared" si="6"/>
        <v>1000</v>
      </c>
      <c r="T24" s="57">
        <f t="shared" si="2"/>
        <v>312.50000000000227</v>
      </c>
      <c r="U24" s="57">
        <f t="shared" si="3"/>
        <v>0</v>
      </c>
      <c r="W24" s="57">
        <f t="shared" si="4"/>
        <v>312.50000000000227</v>
      </c>
      <c r="X24" s="57">
        <f t="shared" si="7"/>
        <v>665</v>
      </c>
    </row>
    <row r="25" spans="1:24">
      <c r="A25" t="s">
        <v>521</v>
      </c>
      <c r="B25" s="57">
        <v>400</v>
      </c>
      <c r="C25" s="49">
        <f>B25/12</f>
        <v>33.333333333333336</v>
      </c>
      <c r="K25">
        <f t="shared" si="5"/>
        <v>11</v>
      </c>
      <c r="L25" s="59">
        <f>Income!$N$6</f>
        <v>1783.75</v>
      </c>
      <c r="M25" s="59">
        <f t="shared" si="0"/>
        <v>-1657.4999999999998</v>
      </c>
      <c r="N25" s="59">
        <v>-95</v>
      </c>
      <c r="O25" s="59"/>
      <c r="P25" s="57">
        <f t="shared" si="1"/>
        <v>-656.2499999999975</v>
      </c>
      <c r="R25" s="57">
        <f t="shared" si="6"/>
        <v>1100</v>
      </c>
      <c r="T25" s="57">
        <f t="shared" si="2"/>
        <v>443.7500000000025</v>
      </c>
      <c r="U25" s="57">
        <f t="shared" si="3"/>
        <v>0</v>
      </c>
      <c r="W25" s="57">
        <f t="shared" si="4"/>
        <v>443.7500000000025</v>
      </c>
      <c r="X25" s="57">
        <f t="shared" si="7"/>
        <v>665</v>
      </c>
    </row>
    <row r="26" spans="1:24">
      <c r="I26" s="57"/>
      <c r="K26">
        <f t="shared" si="5"/>
        <v>12</v>
      </c>
      <c r="L26" s="59">
        <f>Income!$N$6</f>
        <v>1783.75</v>
      </c>
      <c r="M26" s="59">
        <f t="shared" si="0"/>
        <v>-1657.4999999999998</v>
      </c>
      <c r="N26" s="59">
        <v>-95</v>
      </c>
      <c r="O26" s="59"/>
      <c r="P26" s="57">
        <f t="shared" si="1"/>
        <v>-624.99999999999727</v>
      </c>
      <c r="R26" s="57">
        <f t="shared" si="6"/>
        <v>1200</v>
      </c>
      <c r="T26" s="57">
        <f t="shared" si="2"/>
        <v>575.00000000000273</v>
      </c>
      <c r="U26" s="57">
        <f t="shared" si="3"/>
        <v>0</v>
      </c>
      <c r="W26" s="57">
        <f t="shared" si="4"/>
        <v>575.00000000000273</v>
      </c>
      <c r="X26" s="57">
        <f t="shared" si="7"/>
        <v>665</v>
      </c>
    </row>
    <row r="27" spans="1:24">
      <c r="J27">
        <v>2</v>
      </c>
      <c r="K27">
        <v>1</v>
      </c>
      <c r="L27" s="59">
        <f>Income!$N$6</f>
        <v>1783.75</v>
      </c>
      <c r="M27" s="59">
        <f t="shared" si="0"/>
        <v>-1657.4999999999998</v>
      </c>
      <c r="N27" s="59">
        <v>-95</v>
      </c>
      <c r="O27" s="59"/>
      <c r="P27" s="57">
        <f t="shared" si="1"/>
        <v>-593.74999999999704</v>
      </c>
      <c r="R27" s="57">
        <f t="shared" si="6"/>
        <v>1300</v>
      </c>
      <c r="T27" s="57">
        <f t="shared" si="2"/>
        <v>706.25000000000296</v>
      </c>
      <c r="U27" s="57">
        <f t="shared" si="3"/>
        <v>0</v>
      </c>
      <c r="W27" s="57">
        <f t="shared" si="4"/>
        <v>706.25000000000296</v>
      </c>
      <c r="X27" s="57">
        <f t="shared" si="7"/>
        <v>665</v>
      </c>
    </row>
    <row r="28" spans="1:24">
      <c r="K28">
        <f t="shared" si="5"/>
        <v>2</v>
      </c>
      <c r="L28" s="59">
        <f>Income!$N$6</f>
        <v>1783.75</v>
      </c>
      <c r="M28" s="59">
        <f t="shared" si="0"/>
        <v>-1657.4999999999998</v>
      </c>
      <c r="N28" s="59">
        <v>-95</v>
      </c>
      <c r="O28" s="59"/>
      <c r="P28" s="57">
        <f t="shared" si="1"/>
        <v>-562.49999999999682</v>
      </c>
      <c r="R28" s="57">
        <f t="shared" si="6"/>
        <v>1400</v>
      </c>
      <c r="T28" s="57">
        <f t="shared" si="2"/>
        <v>837.50000000000318</v>
      </c>
      <c r="U28" s="57">
        <f t="shared" si="3"/>
        <v>0</v>
      </c>
      <c r="W28" s="57">
        <f t="shared" si="4"/>
        <v>837.50000000000318</v>
      </c>
      <c r="X28" s="57">
        <f t="shared" si="7"/>
        <v>665</v>
      </c>
    </row>
    <row r="29" spans="1:24">
      <c r="K29">
        <f t="shared" ref="K29:K45" si="8">K28+1</f>
        <v>3</v>
      </c>
      <c r="L29" s="59">
        <f>Income!$N$6</f>
        <v>1783.75</v>
      </c>
      <c r="M29" s="59">
        <f t="shared" si="0"/>
        <v>-1657.4999999999998</v>
      </c>
      <c r="N29" s="59">
        <v>-95</v>
      </c>
      <c r="O29" s="59"/>
      <c r="P29" s="57">
        <f t="shared" si="1"/>
        <v>-531.24999999999659</v>
      </c>
      <c r="R29" s="57">
        <f t="shared" si="6"/>
        <v>1500</v>
      </c>
      <c r="T29" s="57">
        <f t="shared" si="2"/>
        <v>968.75000000000341</v>
      </c>
      <c r="U29" s="57">
        <f t="shared" si="3"/>
        <v>0</v>
      </c>
      <c r="W29" s="57">
        <f t="shared" si="4"/>
        <v>968.75000000000341</v>
      </c>
      <c r="X29" s="57">
        <f t="shared" si="7"/>
        <v>665</v>
      </c>
    </row>
    <row r="30" spans="1:24">
      <c r="K30">
        <f t="shared" si="8"/>
        <v>4</v>
      </c>
      <c r="L30" s="59">
        <f>Income!$N$6</f>
        <v>1783.75</v>
      </c>
      <c r="M30" s="59">
        <f t="shared" si="0"/>
        <v>-1657.4999999999998</v>
      </c>
      <c r="N30" s="59">
        <v>-95</v>
      </c>
      <c r="O30" s="59"/>
      <c r="P30" s="57">
        <f t="shared" si="1"/>
        <v>-499.99999999999636</v>
      </c>
      <c r="R30" s="57">
        <f t="shared" si="6"/>
        <v>1600</v>
      </c>
      <c r="T30" s="57">
        <f t="shared" si="2"/>
        <v>1100.0000000000036</v>
      </c>
      <c r="U30" s="57">
        <f t="shared" si="3"/>
        <v>0</v>
      </c>
      <c r="W30" s="57">
        <f t="shared" si="4"/>
        <v>1100.0000000000036</v>
      </c>
      <c r="X30" s="57">
        <f t="shared" si="7"/>
        <v>665</v>
      </c>
    </row>
    <row r="31" spans="1:24">
      <c r="K31">
        <f t="shared" si="8"/>
        <v>5</v>
      </c>
      <c r="L31" s="59">
        <f>Income!$N$6</f>
        <v>1783.75</v>
      </c>
      <c r="M31" s="59">
        <f t="shared" si="0"/>
        <v>-1657.4999999999998</v>
      </c>
      <c r="N31" s="59">
        <v>-95</v>
      </c>
      <c r="O31" s="59"/>
      <c r="P31" s="57">
        <f t="shared" si="1"/>
        <v>-468.74999999999613</v>
      </c>
      <c r="R31" s="57">
        <f t="shared" si="6"/>
        <v>1700</v>
      </c>
      <c r="T31" s="57">
        <f t="shared" si="2"/>
        <v>1231.2500000000039</v>
      </c>
      <c r="U31" s="57">
        <f t="shared" si="3"/>
        <v>0</v>
      </c>
      <c r="W31" s="57">
        <f t="shared" si="4"/>
        <v>1231.2500000000039</v>
      </c>
      <c r="X31" s="57">
        <f t="shared" si="7"/>
        <v>665</v>
      </c>
    </row>
    <row r="32" spans="1:24">
      <c r="K32">
        <f t="shared" si="8"/>
        <v>6</v>
      </c>
      <c r="L32" s="59">
        <f>Income!$N$6</f>
        <v>1783.75</v>
      </c>
      <c r="M32" s="59">
        <f t="shared" si="0"/>
        <v>-1657.4999999999998</v>
      </c>
      <c r="N32" s="59">
        <v>-95</v>
      </c>
      <c r="O32" s="59"/>
      <c r="P32" s="57">
        <f t="shared" si="1"/>
        <v>-437.49999999999591</v>
      </c>
      <c r="R32" s="57">
        <f t="shared" si="6"/>
        <v>1800</v>
      </c>
      <c r="T32" s="57">
        <f t="shared" si="2"/>
        <v>1362.5000000000041</v>
      </c>
      <c r="U32" s="57">
        <f t="shared" si="3"/>
        <v>0</v>
      </c>
      <c r="W32" s="57">
        <f t="shared" si="4"/>
        <v>1362.5000000000041</v>
      </c>
      <c r="X32" s="57">
        <f t="shared" si="7"/>
        <v>665</v>
      </c>
    </row>
    <row r="33" spans="10:24">
      <c r="K33">
        <f t="shared" si="8"/>
        <v>7</v>
      </c>
      <c r="L33" s="59">
        <f>Income!$N$6</f>
        <v>1783.75</v>
      </c>
      <c r="M33" s="59">
        <f t="shared" si="0"/>
        <v>-1657.4999999999998</v>
      </c>
      <c r="N33" s="59">
        <v>-4200</v>
      </c>
      <c r="O33" s="59"/>
      <c r="P33" s="57">
        <f t="shared" si="1"/>
        <v>-4511.2499999999964</v>
      </c>
      <c r="R33" s="57">
        <f t="shared" si="6"/>
        <v>1900</v>
      </c>
      <c r="T33" s="57">
        <f t="shared" si="2"/>
        <v>-2611.2499999999964</v>
      </c>
      <c r="U33" s="57">
        <f t="shared" si="3"/>
        <v>4200</v>
      </c>
      <c r="W33" s="57">
        <f t="shared" si="4"/>
        <v>1588.7500000000036</v>
      </c>
      <c r="X33" s="57">
        <f t="shared" si="7"/>
        <v>4865</v>
      </c>
    </row>
    <row r="34" spans="10:24">
      <c r="K34">
        <f t="shared" si="8"/>
        <v>8</v>
      </c>
      <c r="L34" s="59">
        <f>Income!$N$6</f>
        <v>1783.75</v>
      </c>
      <c r="M34" s="59">
        <f t="shared" si="0"/>
        <v>-1657.4999999999998</v>
      </c>
      <c r="P34" s="57">
        <f t="shared" si="1"/>
        <v>-4384.9999999999964</v>
      </c>
      <c r="R34" s="57">
        <f t="shared" si="6"/>
        <v>2000</v>
      </c>
      <c r="T34" s="57">
        <f t="shared" si="2"/>
        <v>-2384.9999999999964</v>
      </c>
      <c r="U34" s="57">
        <f t="shared" si="3"/>
        <v>0</v>
      </c>
      <c r="W34" s="57">
        <f t="shared" si="4"/>
        <v>-2384.9999999999964</v>
      </c>
      <c r="X34" s="57">
        <f t="shared" si="7"/>
        <v>4865</v>
      </c>
    </row>
    <row r="35" spans="10:24">
      <c r="K35">
        <f t="shared" si="8"/>
        <v>9</v>
      </c>
      <c r="L35" s="59">
        <f>Income!$N$6</f>
        <v>1783.75</v>
      </c>
      <c r="M35" s="59">
        <f t="shared" si="0"/>
        <v>-1657.4999999999998</v>
      </c>
      <c r="P35" s="57">
        <f t="shared" si="1"/>
        <v>-4258.7499999999964</v>
      </c>
      <c r="R35" s="57">
        <f t="shared" si="6"/>
        <v>2100</v>
      </c>
      <c r="T35" s="57">
        <f t="shared" si="2"/>
        <v>-2158.7499999999964</v>
      </c>
      <c r="U35" s="57">
        <f t="shared" si="3"/>
        <v>0</v>
      </c>
      <c r="W35" s="57">
        <f t="shared" si="4"/>
        <v>-2158.7499999999964</v>
      </c>
      <c r="X35" s="57">
        <f t="shared" si="7"/>
        <v>4865</v>
      </c>
    </row>
    <row r="36" spans="10:24">
      <c r="K36">
        <f t="shared" si="8"/>
        <v>10</v>
      </c>
      <c r="L36" s="59">
        <f>Income!$N$6</f>
        <v>1783.75</v>
      </c>
      <c r="M36" s="59">
        <f t="shared" si="0"/>
        <v>-1657.4999999999998</v>
      </c>
      <c r="P36" s="57">
        <f t="shared" si="1"/>
        <v>-4132.4999999999964</v>
      </c>
      <c r="R36" s="57">
        <f t="shared" si="6"/>
        <v>2200</v>
      </c>
      <c r="T36" s="57">
        <f t="shared" si="2"/>
        <v>-1932.4999999999964</v>
      </c>
      <c r="U36" s="57">
        <f t="shared" si="3"/>
        <v>0</v>
      </c>
      <c r="W36" s="57">
        <f t="shared" si="4"/>
        <v>-1932.4999999999964</v>
      </c>
      <c r="X36" s="57">
        <f t="shared" si="7"/>
        <v>4865</v>
      </c>
    </row>
    <row r="37" spans="10:24">
      <c r="K37">
        <f t="shared" si="8"/>
        <v>11</v>
      </c>
      <c r="L37" s="59">
        <f>Income!$N$6</f>
        <v>1783.75</v>
      </c>
      <c r="M37" s="59">
        <f t="shared" si="0"/>
        <v>-1657.4999999999998</v>
      </c>
      <c r="P37" s="57">
        <f t="shared" si="1"/>
        <v>-4006.2499999999964</v>
      </c>
      <c r="R37" s="57">
        <f t="shared" si="6"/>
        <v>2300</v>
      </c>
      <c r="T37" s="57">
        <f t="shared" si="2"/>
        <v>-1706.2499999999964</v>
      </c>
      <c r="U37" s="57">
        <f t="shared" si="3"/>
        <v>0</v>
      </c>
      <c r="W37" s="57">
        <f t="shared" si="4"/>
        <v>-1706.2499999999964</v>
      </c>
      <c r="X37" s="57">
        <f t="shared" si="7"/>
        <v>4865</v>
      </c>
    </row>
    <row r="38" spans="10:24">
      <c r="K38">
        <f t="shared" si="8"/>
        <v>12</v>
      </c>
      <c r="L38" s="59">
        <f>Income!$N$6</f>
        <v>1783.75</v>
      </c>
      <c r="M38" s="59">
        <f t="shared" si="0"/>
        <v>-1657.4999999999998</v>
      </c>
      <c r="P38" s="57">
        <f t="shared" si="1"/>
        <v>-3879.9999999999964</v>
      </c>
      <c r="R38" s="57">
        <f t="shared" si="6"/>
        <v>2400</v>
      </c>
      <c r="T38" s="57">
        <f t="shared" si="2"/>
        <v>-1479.9999999999964</v>
      </c>
      <c r="U38" s="57">
        <f t="shared" si="3"/>
        <v>0</v>
      </c>
      <c r="W38" s="57">
        <f t="shared" si="4"/>
        <v>-1479.9999999999964</v>
      </c>
      <c r="X38" s="57">
        <f t="shared" si="7"/>
        <v>4865</v>
      </c>
    </row>
    <row r="39" spans="10:24">
      <c r="J39">
        <v>3</v>
      </c>
      <c r="K39">
        <v>1</v>
      </c>
      <c r="L39" s="59">
        <f>Income!$N$6</f>
        <v>1783.75</v>
      </c>
      <c r="M39" s="59">
        <f t="shared" si="0"/>
        <v>-1657.4999999999998</v>
      </c>
      <c r="N39" s="59">
        <v>-4200</v>
      </c>
      <c r="O39" s="59"/>
      <c r="P39" s="57">
        <f t="shared" si="1"/>
        <v>-7953.7499999999964</v>
      </c>
      <c r="R39" s="57">
        <f t="shared" si="6"/>
        <v>2500</v>
      </c>
      <c r="T39" s="57">
        <f t="shared" si="2"/>
        <v>-5453.7499999999964</v>
      </c>
      <c r="U39" s="57">
        <f t="shared" si="3"/>
        <v>4200</v>
      </c>
      <c r="W39" s="57">
        <f t="shared" si="4"/>
        <v>-1253.7499999999964</v>
      </c>
      <c r="X39" s="57">
        <f t="shared" si="7"/>
        <v>9065</v>
      </c>
    </row>
    <row r="40" spans="10:24">
      <c r="K40">
        <f t="shared" si="8"/>
        <v>2</v>
      </c>
      <c r="L40" s="59">
        <f>Income!$N$6</f>
        <v>1783.75</v>
      </c>
      <c r="M40" s="59">
        <f t="shared" si="0"/>
        <v>-1657.4999999999998</v>
      </c>
      <c r="P40" s="57">
        <f t="shared" si="1"/>
        <v>-7827.4999999999964</v>
      </c>
      <c r="R40" s="57">
        <f t="shared" si="6"/>
        <v>2600</v>
      </c>
      <c r="T40" s="57">
        <f t="shared" si="2"/>
        <v>-5227.4999999999964</v>
      </c>
      <c r="U40" s="57">
        <f t="shared" si="3"/>
        <v>0</v>
      </c>
      <c r="W40" s="57">
        <f t="shared" si="4"/>
        <v>-5227.4999999999964</v>
      </c>
      <c r="X40" s="57">
        <f t="shared" si="7"/>
        <v>9065</v>
      </c>
    </row>
    <row r="41" spans="10:24">
      <c r="K41">
        <f t="shared" si="8"/>
        <v>3</v>
      </c>
      <c r="L41" s="59">
        <f>Income!$N$6</f>
        <v>1783.75</v>
      </c>
      <c r="M41" s="59">
        <f t="shared" si="0"/>
        <v>-1657.4999999999998</v>
      </c>
      <c r="P41" s="57">
        <f t="shared" si="1"/>
        <v>-7701.2499999999964</v>
      </c>
      <c r="R41" s="57">
        <f t="shared" si="6"/>
        <v>2700</v>
      </c>
      <c r="T41" s="57">
        <f t="shared" si="2"/>
        <v>-5001.2499999999964</v>
      </c>
      <c r="U41" s="57">
        <f t="shared" si="3"/>
        <v>0</v>
      </c>
      <c r="W41" s="57">
        <f t="shared" si="4"/>
        <v>-5001.2499999999964</v>
      </c>
      <c r="X41" s="57">
        <f t="shared" si="7"/>
        <v>9065</v>
      </c>
    </row>
    <row r="42" spans="10:24">
      <c r="K42">
        <f t="shared" si="8"/>
        <v>4</v>
      </c>
      <c r="L42" s="59">
        <f>Income!$N$6</f>
        <v>1783.75</v>
      </c>
      <c r="M42" s="59">
        <f t="shared" si="0"/>
        <v>-1657.4999999999998</v>
      </c>
      <c r="P42" s="57">
        <f t="shared" si="1"/>
        <v>-7574.9999999999964</v>
      </c>
      <c r="R42" s="57">
        <f t="shared" si="6"/>
        <v>2800</v>
      </c>
      <c r="T42" s="57">
        <f t="shared" si="2"/>
        <v>-4774.9999999999964</v>
      </c>
      <c r="U42" s="57">
        <f t="shared" si="3"/>
        <v>0</v>
      </c>
      <c r="W42" s="57">
        <f t="shared" si="4"/>
        <v>-4774.9999999999964</v>
      </c>
      <c r="X42" s="57">
        <f t="shared" si="7"/>
        <v>9065</v>
      </c>
    </row>
    <row r="43" spans="10:24">
      <c r="K43">
        <f t="shared" si="8"/>
        <v>5</v>
      </c>
      <c r="L43" s="59">
        <f>Income!$N$6</f>
        <v>1783.75</v>
      </c>
      <c r="M43" s="59">
        <f t="shared" si="0"/>
        <v>-1657.4999999999998</v>
      </c>
      <c r="P43" s="57">
        <f t="shared" si="1"/>
        <v>-7448.7499999999964</v>
      </c>
      <c r="R43" s="57">
        <f t="shared" si="6"/>
        <v>2900</v>
      </c>
      <c r="T43" s="57">
        <f t="shared" si="2"/>
        <v>-4548.7499999999964</v>
      </c>
      <c r="U43" s="57">
        <f t="shared" si="3"/>
        <v>0</v>
      </c>
      <c r="W43" s="57">
        <f t="shared" si="4"/>
        <v>-4548.7499999999964</v>
      </c>
      <c r="X43" s="57">
        <f t="shared" si="7"/>
        <v>9065</v>
      </c>
    </row>
    <row r="44" spans="10:24">
      <c r="K44">
        <f t="shared" si="8"/>
        <v>6</v>
      </c>
      <c r="L44" s="59">
        <f>Income!$N$6</f>
        <v>1783.75</v>
      </c>
      <c r="M44" s="59">
        <f t="shared" si="0"/>
        <v>-1657.4999999999998</v>
      </c>
      <c r="P44" s="57">
        <f t="shared" si="1"/>
        <v>-7322.4999999999964</v>
      </c>
      <c r="R44" s="57">
        <f t="shared" si="6"/>
        <v>3000</v>
      </c>
      <c r="T44" s="57">
        <f t="shared" si="2"/>
        <v>-4322.4999999999964</v>
      </c>
      <c r="U44" s="57">
        <f t="shared" si="3"/>
        <v>0</v>
      </c>
      <c r="W44" s="57">
        <f t="shared" si="4"/>
        <v>-4322.4999999999964</v>
      </c>
      <c r="X44" s="57">
        <f t="shared" si="7"/>
        <v>9065</v>
      </c>
    </row>
    <row r="45" spans="10:24">
      <c r="K45">
        <f t="shared" si="8"/>
        <v>7</v>
      </c>
      <c r="L45" s="59">
        <f>Income!$N$6</f>
        <v>1783.75</v>
      </c>
      <c r="M45" s="59">
        <f t="shared" si="0"/>
        <v>-1657.4999999999998</v>
      </c>
      <c r="N45" s="59">
        <v>-4200</v>
      </c>
      <c r="O45" s="59"/>
      <c r="P45" s="57">
        <f t="shared" si="1"/>
        <v>-11396.249999999996</v>
      </c>
      <c r="R45" s="57">
        <f t="shared" si="6"/>
        <v>3100</v>
      </c>
      <c r="T45" s="57">
        <f t="shared" si="2"/>
        <v>-8296.2499999999964</v>
      </c>
      <c r="U45" s="57">
        <f t="shared" si="3"/>
        <v>4200</v>
      </c>
      <c r="W45" s="57">
        <f t="shared" si="4"/>
        <v>-4096.2499999999964</v>
      </c>
      <c r="X45" s="57">
        <f t="shared" si="7"/>
        <v>13265</v>
      </c>
    </row>
    <row r="46" spans="10:24">
      <c r="K46">
        <f t="shared" ref="K46:K60" si="9">K45+1</f>
        <v>8</v>
      </c>
      <c r="L46" s="59">
        <f>Income!$N$6</f>
        <v>1783.75</v>
      </c>
      <c r="M46" s="59">
        <f t="shared" si="0"/>
        <v>-1657.4999999999998</v>
      </c>
      <c r="P46" s="57">
        <f t="shared" si="1"/>
        <v>-11269.999999999996</v>
      </c>
      <c r="R46" s="57">
        <f t="shared" si="6"/>
        <v>3200</v>
      </c>
      <c r="T46" s="57">
        <f t="shared" si="2"/>
        <v>-8069.9999999999964</v>
      </c>
      <c r="U46" s="57">
        <f t="shared" si="3"/>
        <v>0</v>
      </c>
      <c r="W46" s="57">
        <f t="shared" si="4"/>
        <v>-8069.9999999999964</v>
      </c>
      <c r="X46" s="57">
        <f t="shared" si="7"/>
        <v>13265</v>
      </c>
    </row>
    <row r="47" spans="10:24">
      <c r="K47">
        <f t="shared" si="9"/>
        <v>9</v>
      </c>
      <c r="L47" s="59">
        <f>Income!$N$6</f>
        <v>1783.75</v>
      </c>
      <c r="M47" s="59">
        <f t="shared" si="0"/>
        <v>-1657.4999999999998</v>
      </c>
      <c r="P47" s="57">
        <f t="shared" si="1"/>
        <v>-11143.749999999996</v>
      </c>
      <c r="R47" s="57">
        <f t="shared" si="6"/>
        <v>3300</v>
      </c>
      <c r="T47" s="57">
        <f t="shared" si="2"/>
        <v>-7843.7499999999964</v>
      </c>
      <c r="U47" s="57">
        <f t="shared" si="3"/>
        <v>0</v>
      </c>
      <c r="W47" s="57">
        <f t="shared" si="4"/>
        <v>-7843.7499999999964</v>
      </c>
      <c r="X47" s="57">
        <f t="shared" si="7"/>
        <v>13265</v>
      </c>
    </row>
    <row r="48" spans="10:24">
      <c r="K48">
        <f t="shared" si="9"/>
        <v>10</v>
      </c>
      <c r="L48" s="59">
        <f>Income!$N$6</f>
        <v>1783.75</v>
      </c>
      <c r="M48" s="59">
        <f t="shared" si="0"/>
        <v>-1657.4999999999998</v>
      </c>
      <c r="P48" s="57">
        <f t="shared" si="1"/>
        <v>-11017.499999999996</v>
      </c>
      <c r="R48" s="57">
        <f t="shared" si="6"/>
        <v>3400</v>
      </c>
      <c r="T48" s="57">
        <f t="shared" si="2"/>
        <v>-7617.4999999999964</v>
      </c>
      <c r="U48" s="57">
        <f t="shared" si="3"/>
        <v>0</v>
      </c>
      <c r="W48" s="57">
        <f t="shared" si="4"/>
        <v>-7617.4999999999964</v>
      </c>
      <c r="X48" s="57">
        <f t="shared" si="7"/>
        <v>13265</v>
      </c>
    </row>
    <row r="49" spans="10:24">
      <c r="K49">
        <f t="shared" si="9"/>
        <v>11</v>
      </c>
      <c r="L49" s="59">
        <f>Income!$N$6</f>
        <v>1783.75</v>
      </c>
      <c r="M49" s="59">
        <f t="shared" si="0"/>
        <v>-1657.4999999999998</v>
      </c>
      <c r="P49" s="57">
        <f t="shared" si="1"/>
        <v>-10891.249999999996</v>
      </c>
      <c r="R49" s="57">
        <f t="shared" si="6"/>
        <v>3500</v>
      </c>
      <c r="T49" s="57">
        <f t="shared" si="2"/>
        <v>-7391.2499999999964</v>
      </c>
      <c r="U49" s="57">
        <f t="shared" si="3"/>
        <v>0</v>
      </c>
      <c r="W49" s="57">
        <f t="shared" si="4"/>
        <v>-7391.2499999999964</v>
      </c>
      <c r="X49" s="57">
        <f t="shared" si="7"/>
        <v>13265</v>
      </c>
    </row>
    <row r="50" spans="10:24">
      <c r="K50">
        <f t="shared" si="9"/>
        <v>12</v>
      </c>
      <c r="L50" s="59">
        <f>Income!$N$6</f>
        <v>1783.75</v>
      </c>
      <c r="M50" s="59">
        <f t="shared" si="0"/>
        <v>-1657.4999999999998</v>
      </c>
      <c r="P50" s="57">
        <f t="shared" si="1"/>
        <v>-10764.999999999996</v>
      </c>
      <c r="R50" s="57">
        <f t="shared" si="6"/>
        <v>3600</v>
      </c>
      <c r="T50" s="57">
        <f t="shared" si="2"/>
        <v>-7164.9999999999964</v>
      </c>
      <c r="U50" s="57">
        <f t="shared" si="3"/>
        <v>0</v>
      </c>
      <c r="W50" s="57">
        <f t="shared" si="4"/>
        <v>-7164.9999999999964</v>
      </c>
      <c r="X50" s="57">
        <f t="shared" si="7"/>
        <v>13265</v>
      </c>
    </row>
    <row r="51" spans="10:24">
      <c r="J51">
        <v>4</v>
      </c>
      <c r="K51">
        <v>1</v>
      </c>
      <c r="L51" s="59">
        <f>Income!$N$6</f>
        <v>1783.75</v>
      </c>
      <c r="M51" s="59">
        <f t="shared" si="0"/>
        <v>-1657.4999999999998</v>
      </c>
      <c r="N51" s="59">
        <v>-4200</v>
      </c>
      <c r="O51" s="59"/>
      <c r="P51" s="57">
        <f t="shared" si="1"/>
        <v>-14838.749999999996</v>
      </c>
      <c r="R51" s="57">
        <f t="shared" si="6"/>
        <v>3700</v>
      </c>
      <c r="T51" s="57">
        <f t="shared" si="2"/>
        <v>-11138.749999999996</v>
      </c>
      <c r="U51" s="57">
        <f t="shared" si="3"/>
        <v>4200</v>
      </c>
      <c r="W51" s="57">
        <f t="shared" si="4"/>
        <v>-6938.7499999999964</v>
      </c>
      <c r="X51" s="57">
        <f t="shared" si="7"/>
        <v>17465</v>
      </c>
    </row>
    <row r="52" spans="10:24">
      <c r="K52">
        <f t="shared" si="9"/>
        <v>2</v>
      </c>
      <c r="L52" s="59">
        <f>Income!$N$6</f>
        <v>1783.75</v>
      </c>
      <c r="M52" s="59">
        <f t="shared" si="0"/>
        <v>-1657.4999999999998</v>
      </c>
      <c r="P52" s="57">
        <f t="shared" si="1"/>
        <v>-14712.499999999996</v>
      </c>
      <c r="R52" s="57">
        <f t="shared" si="6"/>
        <v>3800</v>
      </c>
      <c r="T52" s="57">
        <f t="shared" si="2"/>
        <v>-10912.499999999996</v>
      </c>
      <c r="U52" s="57">
        <f t="shared" si="3"/>
        <v>0</v>
      </c>
      <c r="W52" s="57">
        <f t="shared" si="4"/>
        <v>-10912.499999999996</v>
      </c>
      <c r="X52" s="57">
        <f t="shared" si="7"/>
        <v>17465</v>
      </c>
    </row>
    <row r="53" spans="10:24">
      <c r="K53">
        <f t="shared" si="9"/>
        <v>3</v>
      </c>
      <c r="L53" s="59">
        <f>Income!$N$6</f>
        <v>1783.75</v>
      </c>
      <c r="M53" s="59">
        <f t="shared" si="0"/>
        <v>-1657.4999999999998</v>
      </c>
      <c r="P53" s="57">
        <f t="shared" si="1"/>
        <v>-14586.249999999996</v>
      </c>
      <c r="R53" s="57">
        <f t="shared" si="6"/>
        <v>3900</v>
      </c>
      <c r="T53" s="57">
        <f t="shared" si="2"/>
        <v>-10686.249999999996</v>
      </c>
      <c r="U53" s="57">
        <f t="shared" si="3"/>
        <v>0</v>
      </c>
      <c r="W53" s="57">
        <f t="shared" si="4"/>
        <v>-10686.249999999996</v>
      </c>
      <c r="X53" s="57">
        <f t="shared" si="7"/>
        <v>17465</v>
      </c>
    </row>
    <row r="54" spans="10:24">
      <c r="K54">
        <f t="shared" si="9"/>
        <v>4</v>
      </c>
      <c r="L54" s="59">
        <f>Income!$N$6</f>
        <v>1783.75</v>
      </c>
      <c r="M54" s="59">
        <f t="shared" si="0"/>
        <v>-1657.4999999999998</v>
      </c>
      <c r="P54" s="57">
        <f t="shared" si="1"/>
        <v>-14459.999999999996</v>
      </c>
      <c r="R54" s="57">
        <f t="shared" si="6"/>
        <v>4000</v>
      </c>
      <c r="T54" s="57">
        <f t="shared" si="2"/>
        <v>-10459.999999999996</v>
      </c>
      <c r="U54" s="57">
        <f t="shared" si="3"/>
        <v>0</v>
      </c>
      <c r="W54" s="57">
        <f t="shared" si="4"/>
        <v>-10459.999999999996</v>
      </c>
      <c r="X54" s="57">
        <f t="shared" si="7"/>
        <v>17465</v>
      </c>
    </row>
    <row r="55" spans="10:24">
      <c r="K55">
        <f t="shared" si="9"/>
        <v>5</v>
      </c>
      <c r="L55" s="59">
        <f>Income!$N$6</f>
        <v>1783.75</v>
      </c>
      <c r="M55" s="59">
        <f t="shared" si="0"/>
        <v>-1657.4999999999998</v>
      </c>
      <c r="P55" s="57">
        <f t="shared" si="1"/>
        <v>-14333.749999999996</v>
      </c>
      <c r="R55" s="57">
        <f t="shared" si="6"/>
        <v>4100</v>
      </c>
      <c r="T55" s="57">
        <f t="shared" si="2"/>
        <v>-10233.749999999996</v>
      </c>
      <c r="U55" s="57">
        <f t="shared" si="3"/>
        <v>0</v>
      </c>
      <c r="W55" s="57">
        <f t="shared" si="4"/>
        <v>-10233.749999999996</v>
      </c>
      <c r="X55" s="57">
        <f t="shared" si="7"/>
        <v>17465</v>
      </c>
    </row>
    <row r="56" spans="10:24">
      <c r="K56">
        <f t="shared" si="9"/>
        <v>6</v>
      </c>
      <c r="L56" s="59">
        <f>Income!$N$6</f>
        <v>1783.75</v>
      </c>
      <c r="M56" s="59">
        <f t="shared" si="0"/>
        <v>-1657.4999999999998</v>
      </c>
      <c r="P56" s="57">
        <f t="shared" si="1"/>
        <v>-14207.499999999996</v>
      </c>
      <c r="R56" s="57">
        <f t="shared" si="6"/>
        <v>4200</v>
      </c>
      <c r="T56" s="57">
        <f t="shared" si="2"/>
        <v>-10007.499999999996</v>
      </c>
      <c r="U56" s="57">
        <f t="shared" si="3"/>
        <v>0</v>
      </c>
      <c r="W56" s="57">
        <f t="shared" si="4"/>
        <v>-10007.499999999996</v>
      </c>
      <c r="X56" s="57">
        <f t="shared" si="7"/>
        <v>17465</v>
      </c>
    </row>
    <row r="57" spans="10:24">
      <c r="K57">
        <f t="shared" si="9"/>
        <v>7</v>
      </c>
      <c r="L57" s="59">
        <f>Income!$N$6</f>
        <v>1783.75</v>
      </c>
      <c r="M57" s="59">
        <f t="shared" si="0"/>
        <v>-1657.4999999999998</v>
      </c>
      <c r="N57" s="59">
        <v>-4200</v>
      </c>
      <c r="O57" s="59"/>
      <c r="P57" s="57">
        <f t="shared" si="1"/>
        <v>-18281.249999999996</v>
      </c>
      <c r="R57" s="57">
        <f t="shared" si="6"/>
        <v>4300</v>
      </c>
      <c r="T57" s="57">
        <f t="shared" si="2"/>
        <v>-13981.249999999996</v>
      </c>
      <c r="U57" s="57">
        <f t="shared" si="3"/>
        <v>4200</v>
      </c>
      <c r="W57" s="57">
        <f t="shared" si="4"/>
        <v>-9781.2499999999964</v>
      </c>
      <c r="X57" s="57">
        <f t="shared" si="7"/>
        <v>21665</v>
      </c>
    </row>
    <row r="58" spans="10:24">
      <c r="K58">
        <f t="shared" si="9"/>
        <v>8</v>
      </c>
      <c r="L58" s="59">
        <f>Income!$N$6</f>
        <v>1783.75</v>
      </c>
      <c r="M58" s="59">
        <f t="shared" si="0"/>
        <v>-1657.4999999999998</v>
      </c>
      <c r="P58" s="57">
        <f t="shared" si="1"/>
        <v>-18154.999999999996</v>
      </c>
      <c r="R58" s="57">
        <f t="shared" si="6"/>
        <v>4400</v>
      </c>
      <c r="T58" s="57">
        <f t="shared" si="2"/>
        <v>-13754.999999999996</v>
      </c>
      <c r="U58" s="57">
        <f t="shared" si="3"/>
        <v>0</v>
      </c>
      <c r="W58" s="57">
        <f t="shared" si="4"/>
        <v>-13754.999999999996</v>
      </c>
      <c r="X58" s="57">
        <f t="shared" si="7"/>
        <v>21665</v>
      </c>
    </row>
    <row r="59" spans="10:24">
      <c r="K59">
        <f t="shared" si="9"/>
        <v>9</v>
      </c>
      <c r="L59" s="59">
        <f>Income!$N$6</f>
        <v>1783.75</v>
      </c>
      <c r="M59" s="59">
        <f t="shared" si="0"/>
        <v>-1657.4999999999998</v>
      </c>
      <c r="P59" s="57">
        <f t="shared" si="1"/>
        <v>-18028.749999999996</v>
      </c>
      <c r="R59" s="57">
        <f t="shared" si="6"/>
        <v>4500</v>
      </c>
      <c r="T59" s="57">
        <f t="shared" si="2"/>
        <v>-13528.749999999996</v>
      </c>
      <c r="U59" s="57">
        <f t="shared" si="3"/>
        <v>0</v>
      </c>
      <c r="W59" s="57">
        <f t="shared" si="4"/>
        <v>-13528.749999999996</v>
      </c>
      <c r="X59" s="57">
        <f t="shared" si="7"/>
        <v>21665</v>
      </c>
    </row>
    <row r="60" spans="10:24">
      <c r="K60">
        <f t="shared" si="9"/>
        <v>10</v>
      </c>
      <c r="L60" s="59">
        <f>Income!$N$6</f>
        <v>1783.75</v>
      </c>
      <c r="M60" s="59">
        <f t="shared" si="0"/>
        <v>-1657.4999999999998</v>
      </c>
      <c r="P60" s="57">
        <f t="shared" si="1"/>
        <v>-17902.499999999996</v>
      </c>
      <c r="R60" s="57">
        <f t="shared" si="6"/>
        <v>4600</v>
      </c>
      <c r="T60" s="57">
        <f t="shared" si="2"/>
        <v>-13302.499999999996</v>
      </c>
      <c r="U60" s="57">
        <f t="shared" si="3"/>
        <v>0</v>
      </c>
      <c r="W60" s="57">
        <f t="shared" si="4"/>
        <v>-13302.499999999996</v>
      </c>
      <c r="X60" s="57">
        <f t="shared" si="7"/>
        <v>21665</v>
      </c>
    </row>
    <row r="61" spans="10:24">
      <c r="K61">
        <f t="shared" ref="K61:K74" si="10">K60+1</f>
        <v>11</v>
      </c>
      <c r="L61" s="59">
        <f>Income!$N$6</f>
        <v>1783.75</v>
      </c>
      <c r="M61" s="59">
        <f t="shared" si="0"/>
        <v>-1657.4999999999998</v>
      </c>
      <c r="P61" s="57">
        <f t="shared" si="1"/>
        <v>-17776.249999999996</v>
      </c>
      <c r="R61" s="57">
        <f t="shared" si="6"/>
        <v>4700</v>
      </c>
      <c r="T61" s="57">
        <f t="shared" si="2"/>
        <v>-13076.249999999996</v>
      </c>
      <c r="U61" s="57">
        <f t="shared" si="3"/>
        <v>0</v>
      </c>
      <c r="W61" s="57">
        <f t="shared" si="4"/>
        <v>-13076.249999999996</v>
      </c>
      <c r="X61" s="57">
        <f t="shared" si="7"/>
        <v>21665</v>
      </c>
    </row>
    <row r="62" spans="10:24">
      <c r="K62">
        <f t="shared" si="10"/>
        <v>12</v>
      </c>
      <c r="L62" s="59">
        <f>Income!$N$6</f>
        <v>1783.75</v>
      </c>
      <c r="M62" s="59">
        <f t="shared" si="0"/>
        <v>-1657.4999999999998</v>
      </c>
      <c r="P62" s="57">
        <f t="shared" si="1"/>
        <v>-17649.999999999996</v>
      </c>
      <c r="R62" s="57">
        <f t="shared" si="6"/>
        <v>4800</v>
      </c>
      <c r="T62" s="57">
        <f t="shared" si="2"/>
        <v>-12849.999999999996</v>
      </c>
      <c r="U62" s="57">
        <f t="shared" si="3"/>
        <v>0</v>
      </c>
      <c r="W62" s="57">
        <f t="shared" si="4"/>
        <v>-12849.999999999996</v>
      </c>
      <c r="X62" s="57">
        <f t="shared" si="7"/>
        <v>21665</v>
      </c>
    </row>
    <row r="63" spans="10:24">
      <c r="J63">
        <v>5</v>
      </c>
      <c r="K63">
        <v>1</v>
      </c>
      <c r="L63" s="59">
        <f>Income!$N$6</f>
        <v>1783.75</v>
      </c>
      <c r="M63" s="59">
        <f t="shared" si="0"/>
        <v>-1657.4999999999998</v>
      </c>
      <c r="N63" s="59">
        <v>-4200</v>
      </c>
      <c r="O63" s="59"/>
      <c r="P63" s="57">
        <f t="shared" si="1"/>
        <v>-21723.749999999996</v>
      </c>
      <c r="R63" s="57">
        <f t="shared" si="6"/>
        <v>4900</v>
      </c>
      <c r="T63" s="57">
        <f t="shared" si="2"/>
        <v>-16823.749999999996</v>
      </c>
      <c r="U63" s="57">
        <f t="shared" si="3"/>
        <v>4200</v>
      </c>
      <c r="W63" s="57">
        <f t="shared" si="4"/>
        <v>-12623.749999999996</v>
      </c>
      <c r="X63" s="57">
        <f t="shared" si="7"/>
        <v>25865</v>
      </c>
    </row>
    <row r="64" spans="10:24">
      <c r="K64">
        <f t="shared" si="10"/>
        <v>2</v>
      </c>
      <c r="L64" s="59">
        <f>Income!$N$6</f>
        <v>1783.75</v>
      </c>
      <c r="M64" s="59">
        <f t="shared" si="0"/>
        <v>-1657.4999999999998</v>
      </c>
      <c r="P64" s="57">
        <f t="shared" si="1"/>
        <v>-21597.499999999996</v>
      </c>
      <c r="R64" s="57">
        <f t="shared" si="6"/>
        <v>5000</v>
      </c>
      <c r="T64" s="57">
        <f t="shared" si="2"/>
        <v>-16597.499999999996</v>
      </c>
      <c r="U64" s="57">
        <f t="shared" si="3"/>
        <v>0</v>
      </c>
      <c r="W64" s="57">
        <f t="shared" si="4"/>
        <v>-16597.499999999996</v>
      </c>
      <c r="X64" s="57">
        <f t="shared" si="7"/>
        <v>25865</v>
      </c>
    </row>
    <row r="65" spans="11:24">
      <c r="K65">
        <f t="shared" si="10"/>
        <v>3</v>
      </c>
      <c r="L65" s="59">
        <f>Income!$N$6</f>
        <v>1783.75</v>
      </c>
      <c r="M65" s="59">
        <f t="shared" si="0"/>
        <v>-1657.4999999999998</v>
      </c>
      <c r="P65" s="57">
        <f t="shared" si="1"/>
        <v>-21471.249999999996</v>
      </c>
      <c r="R65" s="57">
        <f t="shared" si="6"/>
        <v>5100</v>
      </c>
      <c r="T65" s="57">
        <f t="shared" si="2"/>
        <v>-16371.249999999996</v>
      </c>
      <c r="U65" s="57">
        <f t="shared" si="3"/>
        <v>0</v>
      </c>
      <c r="W65" s="57">
        <f t="shared" si="4"/>
        <v>-16371.249999999996</v>
      </c>
      <c r="X65" s="57">
        <f t="shared" si="7"/>
        <v>25865</v>
      </c>
    </row>
    <row r="66" spans="11:24">
      <c r="K66">
        <f t="shared" si="10"/>
        <v>4</v>
      </c>
      <c r="L66" s="59">
        <f>Income!$N$6</f>
        <v>1783.75</v>
      </c>
      <c r="M66" s="59">
        <f t="shared" si="0"/>
        <v>-1657.4999999999998</v>
      </c>
      <c r="P66" s="57">
        <f t="shared" si="1"/>
        <v>-21344.999999999996</v>
      </c>
      <c r="R66" s="57">
        <f t="shared" si="6"/>
        <v>5200</v>
      </c>
      <c r="T66" s="57">
        <f t="shared" si="2"/>
        <v>-16144.999999999996</v>
      </c>
      <c r="U66" s="57">
        <f t="shared" si="3"/>
        <v>0</v>
      </c>
      <c r="W66" s="57">
        <f t="shared" si="4"/>
        <v>-16144.999999999996</v>
      </c>
      <c r="X66" s="57">
        <f t="shared" si="7"/>
        <v>25865</v>
      </c>
    </row>
    <row r="67" spans="11:24">
      <c r="K67">
        <f t="shared" si="10"/>
        <v>5</v>
      </c>
      <c r="L67" s="59">
        <f>Income!$N$6</f>
        <v>1783.75</v>
      </c>
      <c r="M67" s="59">
        <f t="shared" si="0"/>
        <v>-1657.4999999999998</v>
      </c>
      <c r="P67" s="57">
        <f t="shared" si="1"/>
        <v>-21218.749999999996</v>
      </c>
      <c r="R67" s="57">
        <f t="shared" si="6"/>
        <v>5300</v>
      </c>
      <c r="T67" s="57">
        <f t="shared" si="2"/>
        <v>-15918.749999999996</v>
      </c>
      <c r="U67" s="57">
        <f t="shared" si="3"/>
        <v>0</v>
      </c>
      <c r="W67" s="57">
        <f t="shared" si="4"/>
        <v>-15918.749999999996</v>
      </c>
      <c r="X67" s="57">
        <f t="shared" si="7"/>
        <v>25865</v>
      </c>
    </row>
    <row r="68" spans="11:24">
      <c r="K68">
        <f t="shared" si="10"/>
        <v>6</v>
      </c>
      <c r="L68" s="59">
        <f>Income!$N$6</f>
        <v>1783.75</v>
      </c>
      <c r="M68" s="59">
        <f t="shared" si="0"/>
        <v>-1657.4999999999998</v>
      </c>
      <c r="P68" s="57">
        <f t="shared" si="1"/>
        <v>-21092.499999999996</v>
      </c>
      <c r="Q68" t="s">
        <v>598</v>
      </c>
      <c r="R68" s="57">
        <f t="shared" si="6"/>
        <v>5400</v>
      </c>
      <c r="T68" s="57">
        <f t="shared" si="2"/>
        <v>-15692.499999999996</v>
      </c>
      <c r="U68" s="57">
        <f t="shared" si="3"/>
        <v>0</v>
      </c>
      <c r="W68" s="57">
        <f t="shared" si="4"/>
        <v>-15692.499999999996</v>
      </c>
      <c r="X68" s="57">
        <f t="shared" si="7"/>
        <v>25865</v>
      </c>
    </row>
    <row r="69" spans="11:24">
      <c r="K69">
        <f t="shared" si="10"/>
        <v>7</v>
      </c>
      <c r="L69" s="59">
        <f>Income!$N$6</f>
        <v>1783.75</v>
      </c>
      <c r="M69" s="59">
        <f t="shared" si="0"/>
        <v>-1657.4999999999998</v>
      </c>
      <c r="P69" s="57">
        <f t="shared" si="1"/>
        <v>-20966.249999999996</v>
      </c>
      <c r="R69" s="57">
        <f t="shared" si="6"/>
        <v>5500</v>
      </c>
      <c r="T69" s="57">
        <f t="shared" si="2"/>
        <v>-15466.249999999996</v>
      </c>
      <c r="U69" s="57">
        <f t="shared" si="3"/>
        <v>0</v>
      </c>
      <c r="W69" s="57">
        <f t="shared" si="4"/>
        <v>-15466.249999999996</v>
      </c>
      <c r="X69" s="57">
        <f t="shared" si="7"/>
        <v>25865</v>
      </c>
    </row>
    <row r="70" spans="11:24">
      <c r="K70">
        <f t="shared" si="10"/>
        <v>8</v>
      </c>
      <c r="L70" s="59">
        <f>Income!$N$6</f>
        <v>1783.75</v>
      </c>
      <c r="M70" s="59">
        <f t="shared" si="0"/>
        <v>-1657.4999999999998</v>
      </c>
      <c r="P70" s="57">
        <f t="shared" si="1"/>
        <v>-20839.999999999996</v>
      </c>
      <c r="R70" s="57">
        <f t="shared" si="6"/>
        <v>5600</v>
      </c>
      <c r="T70" s="57">
        <f t="shared" si="2"/>
        <v>-15239.999999999996</v>
      </c>
      <c r="U70" s="57">
        <f t="shared" si="3"/>
        <v>0</v>
      </c>
      <c r="W70" s="57">
        <f t="shared" si="4"/>
        <v>-15239.999999999996</v>
      </c>
      <c r="X70" s="57">
        <f t="shared" si="7"/>
        <v>25865</v>
      </c>
    </row>
    <row r="71" spans="11:24">
      <c r="K71">
        <f t="shared" si="10"/>
        <v>9</v>
      </c>
      <c r="L71" s="59">
        <f>Income!$N$6</f>
        <v>1783.75</v>
      </c>
      <c r="M71" s="59">
        <f t="shared" si="0"/>
        <v>-1657.4999999999998</v>
      </c>
      <c r="P71" s="57">
        <f t="shared" si="1"/>
        <v>-20713.749999999996</v>
      </c>
      <c r="R71" s="57">
        <f t="shared" si="6"/>
        <v>5700</v>
      </c>
      <c r="T71" s="57">
        <f t="shared" si="2"/>
        <v>-15013.749999999996</v>
      </c>
      <c r="U71" s="57">
        <f t="shared" si="3"/>
        <v>0</v>
      </c>
      <c r="W71" s="57">
        <f t="shared" si="4"/>
        <v>-15013.749999999996</v>
      </c>
      <c r="X71" s="57">
        <f t="shared" si="7"/>
        <v>25865</v>
      </c>
    </row>
    <row r="72" spans="11:24">
      <c r="K72">
        <f t="shared" si="10"/>
        <v>10</v>
      </c>
      <c r="L72" s="59">
        <f>Income!$N$6</f>
        <v>1783.75</v>
      </c>
      <c r="M72" s="59">
        <f t="shared" si="0"/>
        <v>-1657.4999999999998</v>
      </c>
      <c r="P72" s="57">
        <f t="shared" si="1"/>
        <v>-20587.499999999996</v>
      </c>
      <c r="R72" s="57">
        <f t="shared" si="6"/>
        <v>5800</v>
      </c>
      <c r="T72" s="57">
        <f t="shared" si="2"/>
        <v>-14787.499999999996</v>
      </c>
      <c r="U72" s="57">
        <f t="shared" si="3"/>
        <v>0</v>
      </c>
      <c r="W72" s="57">
        <f t="shared" si="4"/>
        <v>-14787.499999999996</v>
      </c>
      <c r="X72" s="57">
        <f t="shared" si="7"/>
        <v>25865</v>
      </c>
    </row>
    <row r="73" spans="11:24">
      <c r="K73">
        <f t="shared" si="10"/>
        <v>11</v>
      </c>
      <c r="L73" s="59">
        <f>Income!$N$6</f>
        <v>1783.75</v>
      </c>
      <c r="M73" s="59">
        <f t="shared" si="0"/>
        <v>-1657.4999999999998</v>
      </c>
      <c r="P73" s="57">
        <f t="shared" si="1"/>
        <v>-20461.249999999996</v>
      </c>
      <c r="R73" s="57">
        <f t="shared" si="6"/>
        <v>5900</v>
      </c>
      <c r="T73" s="57">
        <f t="shared" si="2"/>
        <v>-14561.249999999996</v>
      </c>
      <c r="U73" s="57">
        <f t="shared" si="3"/>
        <v>0</v>
      </c>
      <c r="W73" s="57">
        <f t="shared" si="4"/>
        <v>-14561.249999999996</v>
      </c>
      <c r="X73" s="57">
        <f t="shared" si="7"/>
        <v>25865</v>
      </c>
    </row>
    <row r="74" spans="11:24">
      <c r="K74">
        <f t="shared" si="10"/>
        <v>12</v>
      </c>
      <c r="L74" s="59">
        <f>Income!$N$6</f>
        <v>1783.75</v>
      </c>
      <c r="M74" s="59">
        <f t="shared" si="0"/>
        <v>-1657.4999999999998</v>
      </c>
      <c r="P74" s="57">
        <f t="shared" si="1"/>
        <v>-20334.999999999996</v>
      </c>
      <c r="R74" s="57">
        <f t="shared" si="6"/>
        <v>6000</v>
      </c>
      <c r="T74" s="57">
        <f t="shared" si="2"/>
        <v>-14334.999999999996</v>
      </c>
      <c r="U74" s="57">
        <f t="shared" si="3"/>
        <v>0</v>
      </c>
      <c r="W74" s="57">
        <f t="shared" si="4"/>
        <v>-14334.999999999996</v>
      </c>
      <c r="X74" s="57">
        <f t="shared" si="7"/>
        <v>25865</v>
      </c>
    </row>
    <row r="75" spans="11:24">
      <c r="L75" s="59"/>
      <c r="W75" s="57">
        <f t="shared" si="4"/>
        <v>0</v>
      </c>
      <c r="X75" s="57">
        <f t="shared" si="7"/>
        <v>25865</v>
      </c>
    </row>
    <row r="76" spans="11:24">
      <c r="L76" s="59"/>
    </row>
    <row r="113" spans="10:13">
      <c r="J113" s="49">
        <f>K4*12</f>
        <v>1515.0000000000027</v>
      </c>
      <c r="L113" t="s">
        <v>568</v>
      </c>
    </row>
    <row r="115" spans="10:13">
      <c r="K115" s="49">
        <f>-List!I1</f>
        <v>-2496.5400000000009</v>
      </c>
      <c r="L115" t="s">
        <v>569</v>
      </c>
    </row>
    <row r="116" spans="10:13">
      <c r="J116" s="57">
        <v>95</v>
      </c>
      <c r="K116" s="57">
        <f>-12*J116</f>
        <v>-1140</v>
      </c>
      <c r="L116" t="s">
        <v>571</v>
      </c>
      <c r="M116" s="43"/>
    </row>
    <row r="117" spans="10:13">
      <c r="M117" s="43"/>
    </row>
    <row r="118" spans="10:13">
      <c r="K118" s="49">
        <f>$J$113+K115+K116</f>
        <v>-2121.5399999999981</v>
      </c>
      <c r="L118" t="s">
        <v>570</v>
      </c>
    </row>
    <row r="120" spans="10:13">
      <c r="J120" s="49">
        <f>$J$113</f>
        <v>1515.0000000000027</v>
      </c>
      <c r="L120" t="s">
        <v>572</v>
      </c>
    </row>
    <row r="121" spans="10:13">
      <c r="L121" t="s">
        <v>588</v>
      </c>
    </row>
    <row r="122" spans="10:13">
      <c r="K122" s="57">
        <f>-$J$116*6</f>
        <v>-570</v>
      </c>
      <c r="L122" t="s">
        <v>573</v>
      </c>
    </row>
    <row r="123" spans="10:13">
      <c r="K123" s="57">
        <f>-$I$26*1</f>
        <v>0</v>
      </c>
      <c r="L123" t="s">
        <v>574</v>
      </c>
    </row>
    <row r="125" spans="10:13">
      <c r="K125" s="49">
        <f>(K118+J120)+K122+K123</f>
        <v>-1176.5399999999954</v>
      </c>
      <c r="L125" t="s">
        <v>575</v>
      </c>
    </row>
    <row r="127" spans="10:13">
      <c r="K127" s="49">
        <f>J113</f>
        <v>1515.0000000000027</v>
      </c>
      <c r="L127" t="s">
        <v>576</v>
      </c>
    </row>
    <row r="129" spans="11:12">
      <c r="K129" s="57">
        <f>-I26*2</f>
        <v>0</v>
      </c>
      <c r="L129" t="s">
        <v>577</v>
      </c>
    </row>
    <row r="131" spans="11:12">
      <c r="K131" s="49">
        <f>K125+K127+K129</f>
        <v>338.46000000000731</v>
      </c>
      <c r="L131" t="s">
        <v>578</v>
      </c>
    </row>
    <row r="133" spans="11:12">
      <c r="K133" s="49">
        <f>J113</f>
        <v>1515.0000000000027</v>
      </c>
      <c r="L133" t="s">
        <v>580</v>
      </c>
    </row>
    <row r="135" spans="11:12">
      <c r="K135" s="57">
        <f>-I26*2</f>
        <v>0</v>
      </c>
      <c r="L135" t="s">
        <v>581</v>
      </c>
    </row>
    <row r="137" spans="11:12">
      <c r="K137" s="49">
        <f>SUM(K131:K135)</f>
        <v>1853.46000000001</v>
      </c>
      <c r="L137" t="s">
        <v>582</v>
      </c>
    </row>
    <row r="139" spans="11:12">
      <c r="K139" s="49">
        <f>J113</f>
        <v>1515.0000000000027</v>
      </c>
      <c r="L139" t="s">
        <v>584</v>
      </c>
    </row>
    <row r="141" spans="11:12">
      <c r="K141" s="57">
        <f>-I26*1</f>
        <v>0</v>
      </c>
      <c r="L141" t="s">
        <v>585</v>
      </c>
    </row>
    <row r="143" spans="11:12">
      <c r="K143" s="49">
        <f>SUM(K137:K141)</f>
        <v>3368.4600000000128</v>
      </c>
      <c r="L143" t="s">
        <v>586</v>
      </c>
    </row>
  </sheetData>
  <hyperlinks>
    <hyperlink ref="D6" r:id="rId1" display="https://www.campusedge-apartments.com/" xr:uid="{81B5A6D1-8235-44BD-ABB6-AC112A986856}"/>
    <hyperlink ref="D17" r:id="rId2" display="https://macombrentals.com/" xr:uid="{46CDDD35-A8AA-4844-B6AF-F7F8EE9EDA6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3389A-B076-48A4-9FB6-A4B7F5185A63}">
  <dimension ref="A1:N36"/>
  <sheetViews>
    <sheetView workbookViewId="0">
      <selection activeCell="D4" sqref="D4"/>
    </sheetView>
  </sheetViews>
  <sheetFormatPr defaultRowHeight="14"/>
  <cols>
    <col min="1" max="1" width="19.4140625" customWidth="1"/>
    <col min="5" max="5" width="9" bestFit="1" customWidth="1"/>
    <col min="11" max="11" width="9.9140625" bestFit="1" customWidth="1"/>
  </cols>
  <sheetData>
    <row r="1" spans="1:13">
      <c r="K1" s="49">
        <f>Income!N6</f>
        <v>1783.75</v>
      </c>
      <c r="L1" t="s">
        <v>565</v>
      </c>
    </row>
    <row r="2" spans="1:13" ht="18">
      <c r="A2" s="58" t="s">
        <v>530</v>
      </c>
      <c r="B2" s="58" t="s">
        <v>522</v>
      </c>
      <c r="C2" s="58" t="s">
        <v>523</v>
      </c>
      <c r="E2" s="56">
        <f>SUM(C3:C50)</f>
        <v>1615.833333333333</v>
      </c>
      <c r="F2" t="s">
        <v>524</v>
      </c>
      <c r="K2" s="57">
        <f>-E2</f>
        <v>-1615.833333333333</v>
      </c>
      <c r="L2" t="s">
        <v>566</v>
      </c>
    </row>
    <row r="3" spans="1:13">
      <c r="A3" t="s">
        <v>499</v>
      </c>
      <c r="B3" s="57"/>
      <c r="C3" s="57">
        <v>450</v>
      </c>
      <c r="D3" t="s">
        <v>587</v>
      </c>
      <c r="E3" s="57"/>
    </row>
    <row r="4" spans="1:13">
      <c r="A4" t="s">
        <v>500</v>
      </c>
      <c r="B4" s="57"/>
      <c r="C4" s="57">
        <v>0</v>
      </c>
      <c r="D4" t="s">
        <v>564</v>
      </c>
      <c r="E4" s="57"/>
      <c r="K4" s="49">
        <f>K1+K2</f>
        <v>167.91666666666697</v>
      </c>
      <c r="L4" t="s">
        <v>567</v>
      </c>
    </row>
    <row r="5" spans="1:13">
      <c r="A5" t="s">
        <v>501</v>
      </c>
      <c r="B5" s="57"/>
      <c r="C5" s="57">
        <v>50</v>
      </c>
      <c r="E5" s="57"/>
    </row>
    <row r="6" spans="1:13">
      <c r="A6" t="s">
        <v>502</v>
      </c>
      <c r="B6" s="57"/>
      <c r="C6" s="57">
        <v>20</v>
      </c>
      <c r="E6" s="57"/>
      <c r="K6" s="49">
        <f>K4*12</f>
        <v>2015.0000000000036</v>
      </c>
      <c r="L6" t="s">
        <v>568</v>
      </c>
    </row>
    <row r="7" spans="1:13">
      <c r="A7" t="s">
        <v>504</v>
      </c>
      <c r="B7" s="57">
        <v>150</v>
      </c>
      <c r="C7" s="49">
        <f>B7/12</f>
        <v>12.5</v>
      </c>
    </row>
    <row r="8" spans="1:13">
      <c r="A8" t="s">
        <v>503</v>
      </c>
      <c r="B8" s="57">
        <v>0</v>
      </c>
      <c r="C8" s="49">
        <f>B8/12</f>
        <v>0</v>
      </c>
      <c r="E8" t="s">
        <v>561</v>
      </c>
      <c r="H8" s="53"/>
      <c r="K8" s="49">
        <f>-List!I1</f>
        <v>-2496.5400000000009</v>
      </c>
      <c r="L8" t="s">
        <v>569</v>
      </c>
    </row>
    <row r="9" spans="1:13">
      <c r="A9" t="s">
        <v>505</v>
      </c>
      <c r="B9" s="57">
        <v>800</v>
      </c>
      <c r="C9" s="49">
        <f>B9/12</f>
        <v>66.666666666666671</v>
      </c>
      <c r="E9" s="57">
        <v>800</v>
      </c>
      <c r="F9" t="s">
        <v>562</v>
      </c>
      <c r="J9" s="57">
        <v>95</v>
      </c>
      <c r="K9" s="57">
        <f>-12*J9</f>
        <v>-1140</v>
      </c>
      <c r="L9" t="s">
        <v>571</v>
      </c>
      <c r="M9" s="43"/>
    </row>
    <row r="10" spans="1:13">
      <c r="A10" t="s">
        <v>510</v>
      </c>
      <c r="B10" s="57"/>
      <c r="C10" s="49">
        <v>75</v>
      </c>
      <c r="E10" s="57">
        <v>75</v>
      </c>
      <c r="F10" t="s">
        <v>563</v>
      </c>
      <c r="M10" s="43"/>
    </row>
    <row r="11" spans="1:13">
      <c r="A11" t="s">
        <v>506</v>
      </c>
      <c r="C11" s="57">
        <v>150</v>
      </c>
      <c r="K11" s="49">
        <f>K6+K8+K9</f>
        <v>-1621.5399999999972</v>
      </c>
      <c r="L11" t="s">
        <v>570</v>
      </c>
    </row>
    <row r="12" spans="1:13">
      <c r="A12" t="s">
        <v>507</v>
      </c>
      <c r="B12" s="57">
        <v>200</v>
      </c>
      <c r="C12" s="49">
        <f>B12/12</f>
        <v>16.666666666666668</v>
      </c>
    </row>
    <row r="13" spans="1:13">
      <c r="A13" t="s">
        <v>508</v>
      </c>
      <c r="C13" s="57">
        <v>250</v>
      </c>
      <c r="K13" s="49">
        <f>K6</f>
        <v>2015.0000000000036</v>
      </c>
      <c r="L13" t="s">
        <v>572</v>
      </c>
    </row>
    <row r="14" spans="1:13">
      <c r="A14" t="s">
        <v>509</v>
      </c>
      <c r="C14" s="57">
        <v>50</v>
      </c>
    </row>
    <row r="15" spans="1:13">
      <c r="A15" t="s">
        <v>511</v>
      </c>
      <c r="C15" s="57">
        <v>50</v>
      </c>
      <c r="K15" s="57">
        <f>-$J$9*6</f>
        <v>-570</v>
      </c>
      <c r="L15" t="s">
        <v>573</v>
      </c>
    </row>
    <row r="16" spans="1:13">
      <c r="A16" t="s">
        <v>512</v>
      </c>
      <c r="C16" s="57">
        <v>30</v>
      </c>
      <c r="J16" s="57">
        <v>4100</v>
      </c>
      <c r="K16" s="57">
        <f>-J16*1</f>
        <v>-4100</v>
      </c>
      <c r="L16" t="s">
        <v>574</v>
      </c>
    </row>
    <row r="17" spans="1:14">
      <c r="A17" t="s">
        <v>513</v>
      </c>
      <c r="C17" s="57">
        <v>50</v>
      </c>
    </row>
    <row r="18" spans="1:14">
      <c r="A18" t="s">
        <v>514</v>
      </c>
      <c r="C18" s="57">
        <v>100</v>
      </c>
      <c r="K18" s="49">
        <f>(K11+K13)+K15+K16</f>
        <v>-4276.5399999999936</v>
      </c>
      <c r="L18" t="s">
        <v>575</v>
      </c>
    </row>
    <row r="19" spans="1:14">
      <c r="A19" t="s">
        <v>515</v>
      </c>
      <c r="B19" s="57">
        <v>1000</v>
      </c>
      <c r="C19" s="49">
        <f>B19/12</f>
        <v>83.333333333333329</v>
      </c>
    </row>
    <row r="20" spans="1:14">
      <c r="A20" t="s">
        <v>516</v>
      </c>
      <c r="C20" s="57">
        <v>50</v>
      </c>
      <c r="K20" s="49">
        <f>K6</f>
        <v>2015.0000000000036</v>
      </c>
      <c r="L20" t="s">
        <v>576</v>
      </c>
    </row>
    <row r="21" spans="1:14">
      <c r="A21" t="s">
        <v>517</v>
      </c>
      <c r="C21" s="57">
        <v>20</v>
      </c>
    </row>
    <row r="22" spans="1:14">
      <c r="A22" t="s">
        <v>518</v>
      </c>
      <c r="C22" s="57">
        <v>0</v>
      </c>
      <c r="E22" t="s">
        <v>531</v>
      </c>
      <c r="K22" s="57">
        <f>-J16*2</f>
        <v>-8200</v>
      </c>
      <c r="L22" t="s">
        <v>577</v>
      </c>
    </row>
    <row r="23" spans="1:14">
      <c r="A23" t="s">
        <v>519</v>
      </c>
      <c r="C23" s="57">
        <v>25</v>
      </c>
    </row>
    <row r="24" spans="1:14">
      <c r="A24" t="s">
        <v>520</v>
      </c>
      <c r="B24" s="57">
        <v>400</v>
      </c>
      <c r="C24" s="49">
        <f>B24/12</f>
        <v>33.333333333333336</v>
      </c>
      <c r="K24" s="49">
        <f>K18+K20+K22</f>
        <v>-10461.53999999999</v>
      </c>
      <c r="L24" t="s">
        <v>578</v>
      </c>
      <c r="N24" t="s">
        <v>579</v>
      </c>
    </row>
    <row r="25" spans="1:14">
      <c r="A25" t="s">
        <v>521</v>
      </c>
      <c r="B25" s="57">
        <v>400</v>
      </c>
      <c r="C25" s="49">
        <f>B25/12</f>
        <v>33.333333333333336</v>
      </c>
    </row>
    <row r="26" spans="1:14">
      <c r="K26" s="49">
        <f>K6</f>
        <v>2015.0000000000036</v>
      </c>
      <c r="L26" t="s">
        <v>580</v>
      </c>
    </row>
    <row r="28" spans="1:14">
      <c r="K28" s="57">
        <f>-J16*2</f>
        <v>-8200</v>
      </c>
      <c r="L28" t="s">
        <v>581</v>
      </c>
    </row>
    <row r="30" spans="1:14">
      <c r="K30" s="49">
        <f>SUM(K24:K28)</f>
        <v>-16646.539999999986</v>
      </c>
      <c r="L30" t="s">
        <v>582</v>
      </c>
      <c r="N30" t="s">
        <v>583</v>
      </c>
    </row>
    <row r="32" spans="1:14">
      <c r="K32" s="49">
        <f>K6</f>
        <v>2015.0000000000036</v>
      </c>
      <c r="L32" t="s">
        <v>584</v>
      </c>
    </row>
    <row r="34" spans="11:12">
      <c r="K34" s="57">
        <f>-J16*1</f>
        <v>-4100</v>
      </c>
      <c r="L34" t="s">
        <v>585</v>
      </c>
    </row>
    <row r="36" spans="11:12">
      <c r="K36" s="49">
        <f>SUM(K30:K34)</f>
        <v>-18731.539999999983</v>
      </c>
      <c r="L36" t="s">
        <v>586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7B12-3CE7-408E-B5FE-E45CC305B702}">
  <dimension ref="A1:T143"/>
  <sheetViews>
    <sheetView topLeftCell="B1" workbookViewId="0">
      <selection activeCell="D13" sqref="D13:F17"/>
    </sheetView>
  </sheetViews>
  <sheetFormatPr defaultRowHeight="14"/>
  <cols>
    <col min="1" max="1" width="19.4140625" customWidth="1"/>
    <col min="5" max="5" width="9" bestFit="1" customWidth="1"/>
    <col min="10" max="10" width="13.6640625" customWidth="1"/>
    <col min="11" max="11" width="9.9140625" bestFit="1" customWidth="1"/>
  </cols>
  <sheetData>
    <row r="1" spans="1:20">
      <c r="K1" s="49">
        <v>1797.5</v>
      </c>
      <c r="L1" t="s">
        <v>565</v>
      </c>
      <c r="N1" t="s">
        <v>604</v>
      </c>
    </row>
    <row r="2" spans="1:20" ht="18">
      <c r="A2" s="58" t="s">
        <v>530</v>
      </c>
      <c r="B2" s="58" t="s">
        <v>522</v>
      </c>
      <c r="C2" s="58" t="s">
        <v>523</v>
      </c>
      <c r="E2" s="56">
        <f>SUM(C3:C50)</f>
        <v>1757.4999999999998</v>
      </c>
      <c r="F2" t="s">
        <v>524</v>
      </c>
      <c r="K2" s="57">
        <f>-E2</f>
        <v>-1757.4999999999998</v>
      </c>
      <c r="L2" t="s">
        <v>566</v>
      </c>
    </row>
    <row r="3" spans="1:20">
      <c r="A3" t="s">
        <v>499</v>
      </c>
      <c r="B3" s="57"/>
      <c r="C3" s="57">
        <v>700</v>
      </c>
      <c r="D3" t="s">
        <v>587</v>
      </c>
      <c r="E3" s="57"/>
    </row>
    <row r="4" spans="1:20">
      <c r="A4" t="s">
        <v>500</v>
      </c>
      <c r="B4" s="57"/>
      <c r="C4" s="60">
        <v>100</v>
      </c>
      <c r="D4" t="s">
        <v>605</v>
      </c>
      <c r="E4" s="57"/>
      <c r="K4" s="49">
        <f>K1+K2</f>
        <v>40.000000000000227</v>
      </c>
      <c r="L4" t="s">
        <v>567</v>
      </c>
    </row>
    <row r="5" spans="1:20">
      <c r="A5" t="s">
        <v>501</v>
      </c>
      <c r="B5" s="57"/>
      <c r="C5" s="60">
        <v>50</v>
      </c>
      <c r="D5" t="s">
        <v>605</v>
      </c>
      <c r="E5" s="57"/>
    </row>
    <row r="6" spans="1:20">
      <c r="A6" t="s">
        <v>502</v>
      </c>
      <c r="B6" s="57"/>
      <c r="C6" s="57">
        <v>20</v>
      </c>
      <c r="D6" s="61" t="s">
        <v>606</v>
      </c>
      <c r="E6" s="57"/>
      <c r="K6" t="s">
        <v>589</v>
      </c>
    </row>
    <row r="7" spans="1:20">
      <c r="A7" t="s">
        <v>504</v>
      </c>
      <c r="B7" s="57">
        <v>150</v>
      </c>
      <c r="C7" s="49">
        <f>B7/12</f>
        <v>12.5</v>
      </c>
      <c r="D7" t="s">
        <v>607</v>
      </c>
      <c r="F7" t="s">
        <v>608</v>
      </c>
      <c r="L7" s="57">
        <f>$C$3</f>
        <v>700</v>
      </c>
      <c r="M7" t="s">
        <v>485</v>
      </c>
    </row>
    <row r="8" spans="1:20">
      <c r="A8" t="s">
        <v>503</v>
      </c>
      <c r="B8" s="57">
        <v>0</v>
      </c>
      <c r="C8" s="49">
        <f>B8/12</f>
        <v>0</v>
      </c>
      <c r="H8" s="53"/>
      <c r="L8" s="57">
        <v>200</v>
      </c>
      <c r="M8" t="s">
        <v>594</v>
      </c>
    </row>
    <row r="9" spans="1:20">
      <c r="A9" t="s">
        <v>505</v>
      </c>
      <c r="B9" s="57">
        <v>0</v>
      </c>
      <c r="C9" s="49">
        <f>B9/12</f>
        <v>0</v>
      </c>
      <c r="E9" s="57"/>
      <c r="L9" s="57">
        <v>300</v>
      </c>
      <c r="M9" t="s">
        <v>590</v>
      </c>
    </row>
    <row r="10" spans="1:20">
      <c r="A10" t="s">
        <v>510</v>
      </c>
      <c r="B10" s="57"/>
      <c r="C10" s="49">
        <v>75</v>
      </c>
      <c r="E10" s="57">
        <v>75</v>
      </c>
      <c r="F10" t="s">
        <v>563</v>
      </c>
      <c r="L10" s="57">
        <v>150</v>
      </c>
      <c r="M10" t="s">
        <v>591</v>
      </c>
    </row>
    <row r="11" spans="1:20">
      <c r="A11" t="s">
        <v>599</v>
      </c>
      <c r="C11" s="57">
        <v>25</v>
      </c>
      <c r="E11" t="s">
        <v>600</v>
      </c>
      <c r="L11" s="57">
        <v>50</v>
      </c>
      <c r="M11" t="s">
        <v>592</v>
      </c>
    </row>
    <row r="12" spans="1:20">
      <c r="A12" t="s">
        <v>507</v>
      </c>
      <c r="B12" s="57">
        <v>0</v>
      </c>
      <c r="C12" s="49">
        <f>B12/12</f>
        <v>0</v>
      </c>
      <c r="L12" s="57">
        <f>-SUM(L5:L11)</f>
        <v>-1400</v>
      </c>
      <c r="M12" t="s">
        <v>593</v>
      </c>
    </row>
    <row r="13" spans="1:20">
      <c r="A13" t="s">
        <v>508</v>
      </c>
      <c r="C13" s="57">
        <v>250</v>
      </c>
      <c r="D13" t="s">
        <v>612</v>
      </c>
      <c r="L13" t="s">
        <v>595</v>
      </c>
      <c r="M13" t="s">
        <v>523</v>
      </c>
      <c r="N13" t="s">
        <v>596</v>
      </c>
      <c r="O13" t="s">
        <v>601</v>
      </c>
      <c r="P13" t="s">
        <v>597</v>
      </c>
      <c r="T13" t="s">
        <v>603</v>
      </c>
    </row>
    <row r="14" spans="1:20">
      <c r="A14" t="s">
        <v>509</v>
      </c>
      <c r="C14" s="57">
        <v>50</v>
      </c>
      <c r="P14" s="57">
        <v>0</v>
      </c>
      <c r="R14" t="s">
        <v>602</v>
      </c>
      <c r="T14" t="s">
        <v>602</v>
      </c>
    </row>
    <row r="15" spans="1:20">
      <c r="A15" t="s">
        <v>511</v>
      </c>
      <c r="C15" s="57">
        <v>50</v>
      </c>
      <c r="J15">
        <v>1</v>
      </c>
      <c r="K15">
        <v>1</v>
      </c>
      <c r="L15" s="59">
        <f>Income!$N$6</f>
        <v>1783.75</v>
      </c>
      <c r="M15" s="59">
        <f>-$E$2</f>
        <v>-1757.4999999999998</v>
      </c>
      <c r="N15" s="59"/>
      <c r="O15" s="59">
        <v>-200</v>
      </c>
      <c r="P15" s="57">
        <f>P14+SUM(L15:O15)</f>
        <v>-173.74999999999977</v>
      </c>
      <c r="R15" s="57">
        <f>$C$18</f>
        <v>100</v>
      </c>
      <c r="T15" s="57">
        <f>P15+R15</f>
        <v>-73.749999999999773</v>
      </c>
    </row>
    <row r="16" spans="1:20">
      <c r="A16" t="s">
        <v>512</v>
      </c>
      <c r="C16" s="57">
        <v>30</v>
      </c>
      <c r="D16" s="61" t="s">
        <v>611</v>
      </c>
      <c r="K16">
        <f>K15+1</f>
        <v>2</v>
      </c>
      <c r="L16" s="59">
        <f>Income!$N$6</f>
        <v>1783.75</v>
      </c>
      <c r="M16" s="59">
        <f t="shared" ref="M16:M74" si="0">-$E$2</f>
        <v>-1757.4999999999998</v>
      </c>
      <c r="N16" s="59"/>
      <c r="O16" s="59">
        <v>-200</v>
      </c>
      <c r="P16" s="57">
        <f t="shared" ref="P16:P74" si="1">P15+SUM(L16:O16)</f>
        <v>-347.49999999999955</v>
      </c>
      <c r="R16" s="57">
        <f>R15+$C$18</f>
        <v>200</v>
      </c>
      <c r="T16" s="57">
        <f t="shared" ref="T16:T74" si="2">P16+R16</f>
        <v>-147.49999999999955</v>
      </c>
    </row>
    <row r="17" spans="1:20">
      <c r="A17" t="s">
        <v>513</v>
      </c>
      <c r="C17" s="57">
        <v>50</v>
      </c>
      <c r="D17" t="s">
        <v>610</v>
      </c>
      <c r="K17">
        <f t="shared" ref="K17:K74" si="3">K16+1</f>
        <v>3</v>
      </c>
      <c r="L17" s="59">
        <f>Income!$N$6</f>
        <v>1783.75</v>
      </c>
      <c r="M17" s="59">
        <f t="shared" si="0"/>
        <v>-1757.4999999999998</v>
      </c>
      <c r="N17" s="59"/>
      <c r="O17" s="59">
        <v>-200</v>
      </c>
      <c r="P17" s="57">
        <f t="shared" si="1"/>
        <v>-521.24999999999932</v>
      </c>
      <c r="R17" s="57">
        <f t="shared" ref="R17:R74" si="4">R16+$C$18</f>
        <v>300</v>
      </c>
      <c r="T17" s="57">
        <f t="shared" si="2"/>
        <v>-221.24999999999932</v>
      </c>
    </row>
    <row r="18" spans="1:20">
      <c r="A18" t="s">
        <v>514</v>
      </c>
      <c r="C18" s="57">
        <v>100</v>
      </c>
      <c r="K18">
        <f t="shared" si="3"/>
        <v>4</v>
      </c>
      <c r="L18" s="59">
        <f>Income!$N$6</f>
        <v>1783.75</v>
      </c>
      <c r="M18" s="59">
        <f t="shared" si="0"/>
        <v>-1757.4999999999998</v>
      </c>
      <c r="N18" s="59"/>
      <c r="O18" s="59">
        <v>-200</v>
      </c>
      <c r="P18" s="57">
        <f t="shared" si="1"/>
        <v>-694.99999999999909</v>
      </c>
      <c r="R18" s="57">
        <f t="shared" si="4"/>
        <v>400</v>
      </c>
      <c r="T18" s="57">
        <f t="shared" si="2"/>
        <v>-294.99999999999909</v>
      </c>
    </row>
    <row r="19" spans="1:20">
      <c r="A19" t="s">
        <v>515</v>
      </c>
      <c r="B19" s="57">
        <v>1000</v>
      </c>
      <c r="C19" s="49">
        <f>B19/12</f>
        <v>83.333333333333329</v>
      </c>
      <c r="K19">
        <f t="shared" si="3"/>
        <v>5</v>
      </c>
      <c r="L19" s="59">
        <f>Income!$N$6</f>
        <v>1783.75</v>
      </c>
      <c r="M19" s="59">
        <f t="shared" si="0"/>
        <v>-1757.4999999999998</v>
      </c>
      <c r="N19" s="59"/>
      <c r="O19" s="59">
        <v>-200</v>
      </c>
      <c r="P19" s="57">
        <f t="shared" si="1"/>
        <v>-868.74999999999886</v>
      </c>
      <c r="R19" s="57">
        <f t="shared" si="4"/>
        <v>500</v>
      </c>
      <c r="T19" s="57">
        <f t="shared" si="2"/>
        <v>-368.74999999999886</v>
      </c>
    </row>
    <row r="20" spans="1:20">
      <c r="A20" t="s">
        <v>516</v>
      </c>
      <c r="C20" s="57">
        <v>50</v>
      </c>
      <c r="K20">
        <f t="shared" si="3"/>
        <v>6</v>
      </c>
      <c r="L20" s="59">
        <f>Income!$N$6</f>
        <v>1783.75</v>
      </c>
      <c r="M20" s="59">
        <f t="shared" si="0"/>
        <v>-1757.4999999999998</v>
      </c>
      <c r="N20" s="59"/>
      <c r="O20" s="59"/>
      <c r="P20" s="57">
        <f t="shared" si="1"/>
        <v>-842.49999999999864</v>
      </c>
      <c r="R20" s="57">
        <f t="shared" si="4"/>
        <v>600</v>
      </c>
      <c r="T20" s="57">
        <f t="shared" si="2"/>
        <v>-242.49999999999864</v>
      </c>
    </row>
    <row r="21" spans="1:20">
      <c r="A21" t="s">
        <v>517</v>
      </c>
      <c r="C21" s="57">
        <v>20</v>
      </c>
      <c r="K21">
        <f t="shared" si="3"/>
        <v>7</v>
      </c>
      <c r="L21" s="59">
        <f>Income!$N$6</f>
        <v>1783.75</v>
      </c>
      <c r="M21" s="59">
        <f t="shared" si="0"/>
        <v>-1757.4999999999998</v>
      </c>
      <c r="N21" s="59"/>
      <c r="O21" s="59"/>
      <c r="P21" s="57">
        <f t="shared" si="1"/>
        <v>-816.24999999999841</v>
      </c>
      <c r="R21" s="57">
        <f t="shared" si="4"/>
        <v>700</v>
      </c>
      <c r="T21" s="57">
        <f t="shared" si="2"/>
        <v>-116.24999999999841</v>
      </c>
    </row>
    <row r="22" spans="1:20">
      <c r="A22" t="s">
        <v>518</v>
      </c>
      <c r="C22" s="57">
        <v>0</v>
      </c>
      <c r="E22" t="s">
        <v>531</v>
      </c>
      <c r="K22">
        <f t="shared" si="3"/>
        <v>8</v>
      </c>
      <c r="L22" s="59">
        <f>Income!$N$6</f>
        <v>1783.75</v>
      </c>
      <c r="M22" s="59">
        <f t="shared" si="0"/>
        <v>-1757.4999999999998</v>
      </c>
      <c r="N22" s="59"/>
      <c r="O22" s="59"/>
      <c r="P22" s="57">
        <f t="shared" si="1"/>
        <v>-789.99999999999818</v>
      </c>
      <c r="R22" s="57">
        <f t="shared" si="4"/>
        <v>800</v>
      </c>
      <c r="T22" s="57">
        <f t="shared" si="2"/>
        <v>10.000000000001819</v>
      </c>
    </row>
    <row r="23" spans="1:20">
      <c r="A23" t="s">
        <v>519</v>
      </c>
      <c r="C23" s="57">
        <v>25</v>
      </c>
      <c r="K23">
        <f t="shared" si="3"/>
        <v>9</v>
      </c>
      <c r="L23" s="59">
        <f>Income!$N$6</f>
        <v>1783.75</v>
      </c>
      <c r="M23" s="59">
        <f t="shared" si="0"/>
        <v>-1757.4999999999998</v>
      </c>
      <c r="N23" s="59"/>
      <c r="O23" s="59"/>
      <c r="P23" s="57">
        <f t="shared" si="1"/>
        <v>-763.74999999999795</v>
      </c>
      <c r="R23" s="57">
        <f t="shared" si="4"/>
        <v>900</v>
      </c>
      <c r="T23" s="57">
        <f t="shared" si="2"/>
        <v>136.25000000000205</v>
      </c>
    </row>
    <row r="24" spans="1:20">
      <c r="A24" t="s">
        <v>520</v>
      </c>
      <c r="B24" s="57">
        <v>400</v>
      </c>
      <c r="C24" s="49">
        <f>B24/12</f>
        <v>33.333333333333336</v>
      </c>
      <c r="K24">
        <f t="shared" si="3"/>
        <v>10</v>
      </c>
      <c r="L24" s="59">
        <f>Income!$N$6</f>
        <v>1783.75</v>
      </c>
      <c r="M24" s="59">
        <f t="shared" si="0"/>
        <v>-1757.4999999999998</v>
      </c>
      <c r="N24" s="59"/>
      <c r="O24" s="59"/>
      <c r="P24" s="57">
        <f t="shared" si="1"/>
        <v>-737.49999999999773</v>
      </c>
      <c r="R24" s="57">
        <f t="shared" si="4"/>
        <v>1000</v>
      </c>
      <c r="T24" s="57">
        <f t="shared" si="2"/>
        <v>262.50000000000227</v>
      </c>
    </row>
    <row r="25" spans="1:20">
      <c r="A25" t="s">
        <v>521</v>
      </c>
      <c r="B25" s="57">
        <v>400</v>
      </c>
      <c r="C25" s="49">
        <f>B25/12</f>
        <v>33.333333333333336</v>
      </c>
      <c r="K25">
        <f t="shared" si="3"/>
        <v>11</v>
      </c>
      <c r="L25" s="59">
        <f>Income!$N$6</f>
        <v>1783.75</v>
      </c>
      <c r="M25" s="59">
        <f t="shared" si="0"/>
        <v>-1757.4999999999998</v>
      </c>
      <c r="N25" s="59"/>
      <c r="O25" s="59"/>
      <c r="P25" s="57">
        <f t="shared" si="1"/>
        <v>-711.2499999999975</v>
      </c>
      <c r="R25" s="57">
        <f t="shared" si="4"/>
        <v>1100</v>
      </c>
      <c r="T25" s="57">
        <f t="shared" si="2"/>
        <v>388.7500000000025</v>
      </c>
    </row>
    <row r="26" spans="1:20">
      <c r="I26" s="57"/>
      <c r="K26">
        <f t="shared" si="3"/>
        <v>12</v>
      </c>
      <c r="L26" s="59">
        <f>Income!$N$6</f>
        <v>1783.75</v>
      </c>
      <c r="M26" s="59">
        <f t="shared" si="0"/>
        <v>-1757.4999999999998</v>
      </c>
      <c r="N26" s="59"/>
      <c r="O26" s="59"/>
      <c r="P26" s="57">
        <f t="shared" si="1"/>
        <v>-684.99999999999727</v>
      </c>
      <c r="R26" s="57">
        <f t="shared" si="4"/>
        <v>1200</v>
      </c>
      <c r="T26" s="57">
        <f t="shared" si="2"/>
        <v>515.00000000000273</v>
      </c>
    </row>
    <row r="27" spans="1:20">
      <c r="J27">
        <v>2</v>
      </c>
      <c r="K27">
        <v>1</v>
      </c>
      <c r="L27" s="59">
        <f>Income!$N$6</f>
        <v>1783.75</v>
      </c>
      <c r="M27" s="59">
        <f t="shared" si="0"/>
        <v>-1757.4999999999998</v>
      </c>
      <c r="N27" s="59"/>
      <c r="O27" s="59"/>
      <c r="P27" s="57">
        <f t="shared" si="1"/>
        <v>-658.74999999999704</v>
      </c>
      <c r="R27" s="57">
        <f t="shared" si="4"/>
        <v>1300</v>
      </c>
      <c r="T27" s="57">
        <f t="shared" si="2"/>
        <v>641.25000000000296</v>
      </c>
    </row>
    <row r="28" spans="1:20">
      <c r="K28">
        <f t="shared" si="3"/>
        <v>2</v>
      </c>
      <c r="L28" s="59">
        <f>Income!$N$6</f>
        <v>1783.75</v>
      </c>
      <c r="M28" s="59">
        <f t="shared" si="0"/>
        <v>-1757.4999999999998</v>
      </c>
      <c r="N28" s="59"/>
      <c r="O28" s="59"/>
      <c r="P28" s="57">
        <f t="shared" si="1"/>
        <v>-632.49999999999682</v>
      </c>
      <c r="R28" s="57">
        <f t="shared" si="4"/>
        <v>1400</v>
      </c>
      <c r="T28" s="57">
        <f t="shared" si="2"/>
        <v>767.50000000000318</v>
      </c>
    </row>
    <row r="29" spans="1:20">
      <c r="K29">
        <f t="shared" si="3"/>
        <v>3</v>
      </c>
      <c r="L29" s="59">
        <f>Income!$N$6</f>
        <v>1783.75</v>
      </c>
      <c r="M29" s="59">
        <f t="shared" si="0"/>
        <v>-1757.4999999999998</v>
      </c>
      <c r="N29" s="59"/>
      <c r="O29" s="59"/>
      <c r="P29" s="57">
        <f t="shared" si="1"/>
        <v>-606.24999999999659</v>
      </c>
      <c r="R29" s="57">
        <f t="shared" si="4"/>
        <v>1500</v>
      </c>
      <c r="T29" s="57">
        <f t="shared" si="2"/>
        <v>893.75000000000341</v>
      </c>
    </row>
    <row r="30" spans="1:20">
      <c r="K30">
        <f t="shared" si="3"/>
        <v>4</v>
      </c>
      <c r="L30" s="59">
        <f>Income!$N$6</f>
        <v>1783.75</v>
      </c>
      <c r="M30" s="59">
        <f t="shared" si="0"/>
        <v>-1757.4999999999998</v>
      </c>
      <c r="N30" s="59"/>
      <c r="O30" s="59"/>
      <c r="P30" s="57">
        <f t="shared" si="1"/>
        <v>-579.99999999999636</v>
      </c>
      <c r="R30" s="57">
        <f t="shared" si="4"/>
        <v>1600</v>
      </c>
      <c r="T30" s="57">
        <f t="shared" si="2"/>
        <v>1020.0000000000036</v>
      </c>
    </row>
    <row r="31" spans="1:20">
      <c r="K31">
        <f t="shared" si="3"/>
        <v>5</v>
      </c>
      <c r="L31" s="59">
        <f>Income!$N$6</f>
        <v>1783.75</v>
      </c>
      <c r="M31" s="59">
        <f t="shared" si="0"/>
        <v>-1757.4999999999998</v>
      </c>
      <c r="N31" s="59"/>
      <c r="O31" s="59"/>
      <c r="P31" s="57">
        <f t="shared" si="1"/>
        <v>-553.74999999999613</v>
      </c>
      <c r="R31" s="57">
        <f t="shared" si="4"/>
        <v>1700</v>
      </c>
      <c r="T31" s="57">
        <f t="shared" si="2"/>
        <v>1146.2500000000039</v>
      </c>
    </row>
    <row r="32" spans="1:20">
      <c r="K32">
        <f t="shared" si="3"/>
        <v>6</v>
      </c>
      <c r="L32" s="59">
        <f>Income!$N$6</f>
        <v>1783.75</v>
      </c>
      <c r="M32" s="59">
        <f t="shared" si="0"/>
        <v>-1757.4999999999998</v>
      </c>
      <c r="N32" s="59"/>
      <c r="O32" s="59"/>
      <c r="P32" s="57">
        <f t="shared" si="1"/>
        <v>-527.49999999999591</v>
      </c>
      <c r="R32" s="57">
        <f t="shared" si="4"/>
        <v>1800</v>
      </c>
      <c r="T32" s="57">
        <f t="shared" si="2"/>
        <v>1272.5000000000041</v>
      </c>
    </row>
    <row r="33" spans="10:20">
      <c r="K33">
        <f t="shared" si="3"/>
        <v>7</v>
      </c>
      <c r="L33" s="59">
        <f>Income!$N$6</f>
        <v>1783.75</v>
      </c>
      <c r="M33" s="59">
        <f t="shared" si="0"/>
        <v>-1757.4999999999998</v>
      </c>
      <c r="N33" s="59"/>
      <c r="O33" s="59"/>
      <c r="P33" s="57">
        <f t="shared" si="1"/>
        <v>-501.24999999999568</v>
      </c>
      <c r="R33" s="57">
        <f t="shared" si="4"/>
        <v>1900</v>
      </c>
      <c r="T33" s="57">
        <f t="shared" si="2"/>
        <v>1398.7500000000043</v>
      </c>
    </row>
    <row r="34" spans="10:20">
      <c r="K34">
        <f t="shared" si="3"/>
        <v>8</v>
      </c>
      <c r="L34" s="59">
        <f>Income!$N$6</f>
        <v>1783.75</v>
      </c>
      <c r="M34" s="59">
        <f t="shared" si="0"/>
        <v>-1757.4999999999998</v>
      </c>
      <c r="P34" s="57">
        <f t="shared" si="1"/>
        <v>-474.99999999999545</v>
      </c>
      <c r="R34" s="57">
        <f t="shared" si="4"/>
        <v>2000</v>
      </c>
      <c r="T34" s="57">
        <f t="shared" si="2"/>
        <v>1525.0000000000045</v>
      </c>
    </row>
    <row r="35" spans="10:20">
      <c r="K35">
        <f t="shared" si="3"/>
        <v>9</v>
      </c>
      <c r="L35" s="59">
        <f>Income!$N$6</f>
        <v>1783.75</v>
      </c>
      <c r="M35" s="59">
        <f t="shared" si="0"/>
        <v>-1757.4999999999998</v>
      </c>
      <c r="P35" s="57">
        <f t="shared" si="1"/>
        <v>-448.74999999999523</v>
      </c>
      <c r="R35" s="57">
        <f t="shared" si="4"/>
        <v>2100</v>
      </c>
      <c r="T35" s="57">
        <f t="shared" si="2"/>
        <v>1651.2500000000048</v>
      </c>
    </row>
    <row r="36" spans="10:20">
      <c r="K36">
        <f t="shared" si="3"/>
        <v>10</v>
      </c>
      <c r="L36" s="59">
        <f>Income!$N$6</f>
        <v>1783.75</v>
      </c>
      <c r="M36" s="59">
        <f t="shared" si="0"/>
        <v>-1757.4999999999998</v>
      </c>
      <c r="P36" s="57">
        <f t="shared" si="1"/>
        <v>-422.499999999995</v>
      </c>
      <c r="R36" s="57">
        <f t="shared" si="4"/>
        <v>2200</v>
      </c>
      <c r="T36" s="57">
        <f t="shared" si="2"/>
        <v>1777.500000000005</v>
      </c>
    </row>
    <row r="37" spans="10:20">
      <c r="K37">
        <f t="shared" si="3"/>
        <v>11</v>
      </c>
      <c r="L37" s="59">
        <f>Income!$N$6</f>
        <v>1783.75</v>
      </c>
      <c r="M37" s="59">
        <f t="shared" si="0"/>
        <v>-1757.4999999999998</v>
      </c>
      <c r="P37" s="57">
        <f t="shared" si="1"/>
        <v>-396.24999999999477</v>
      </c>
      <c r="R37" s="57">
        <f t="shared" si="4"/>
        <v>2300</v>
      </c>
      <c r="T37" s="57">
        <f t="shared" si="2"/>
        <v>1903.7500000000052</v>
      </c>
    </row>
    <row r="38" spans="10:20">
      <c r="K38">
        <f t="shared" si="3"/>
        <v>12</v>
      </c>
      <c r="L38" s="59">
        <f>Income!$N$6</f>
        <v>1783.75</v>
      </c>
      <c r="M38" s="59">
        <f t="shared" si="0"/>
        <v>-1757.4999999999998</v>
      </c>
      <c r="P38" s="57">
        <f t="shared" si="1"/>
        <v>-369.99999999999454</v>
      </c>
      <c r="R38" s="57">
        <f t="shared" si="4"/>
        <v>2400</v>
      </c>
      <c r="T38" s="57">
        <f t="shared" si="2"/>
        <v>2030.0000000000055</v>
      </c>
    </row>
    <row r="39" spans="10:20">
      <c r="J39">
        <v>3</v>
      </c>
      <c r="K39">
        <v>1</v>
      </c>
      <c r="L39" s="59">
        <f>Income!$N$6</f>
        <v>1783.75</v>
      </c>
      <c r="M39" s="59">
        <f t="shared" si="0"/>
        <v>-1757.4999999999998</v>
      </c>
      <c r="N39" s="59"/>
      <c r="O39" s="59"/>
      <c r="P39" s="57">
        <f t="shared" si="1"/>
        <v>-343.74999999999432</v>
      </c>
      <c r="R39" s="57">
        <f t="shared" si="4"/>
        <v>2500</v>
      </c>
      <c r="T39" s="57">
        <f t="shared" si="2"/>
        <v>2156.2500000000055</v>
      </c>
    </row>
    <row r="40" spans="10:20">
      <c r="K40">
        <f t="shared" si="3"/>
        <v>2</v>
      </c>
      <c r="L40" s="59">
        <f>Income!$N$6</f>
        <v>1783.75</v>
      </c>
      <c r="M40" s="59">
        <f t="shared" si="0"/>
        <v>-1757.4999999999998</v>
      </c>
      <c r="P40" s="57">
        <f t="shared" si="1"/>
        <v>-317.49999999999409</v>
      </c>
      <c r="R40" s="57">
        <f t="shared" si="4"/>
        <v>2600</v>
      </c>
      <c r="T40" s="57">
        <f t="shared" si="2"/>
        <v>2282.5000000000059</v>
      </c>
    </row>
    <row r="41" spans="10:20">
      <c r="K41">
        <f t="shared" si="3"/>
        <v>3</v>
      </c>
      <c r="L41" s="59">
        <f>Income!$N$6</f>
        <v>1783.75</v>
      </c>
      <c r="M41" s="59">
        <f t="shared" si="0"/>
        <v>-1757.4999999999998</v>
      </c>
      <c r="P41" s="57">
        <f t="shared" si="1"/>
        <v>-291.24999999999386</v>
      </c>
      <c r="R41" s="57">
        <f t="shared" si="4"/>
        <v>2700</v>
      </c>
      <c r="T41" s="57">
        <f t="shared" si="2"/>
        <v>2408.7500000000064</v>
      </c>
    </row>
    <row r="42" spans="10:20">
      <c r="K42">
        <f t="shared" si="3"/>
        <v>4</v>
      </c>
      <c r="L42" s="59">
        <f>Income!$N$6</f>
        <v>1783.75</v>
      </c>
      <c r="M42" s="59">
        <f t="shared" si="0"/>
        <v>-1757.4999999999998</v>
      </c>
      <c r="P42" s="57">
        <f t="shared" si="1"/>
        <v>-264.99999999999363</v>
      </c>
      <c r="R42" s="57">
        <f t="shared" si="4"/>
        <v>2800</v>
      </c>
      <c r="T42" s="57">
        <f t="shared" si="2"/>
        <v>2535.0000000000064</v>
      </c>
    </row>
    <row r="43" spans="10:20">
      <c r="K43">
        <f t="shared" si="3"/>
        <v>5</v>
      </c>
      <c r="L43" s="59">
        <f>Income!$N$6</f>
        <v>1783.75</v>
      </c>
      <c r="M43" s="59">
        <f t="shared" si="0"/>
        <v>-1757.4999999999998</v>
      </c>
      <c r="P43" s="57">
        <f t="shared" si="1"/>
        <v>-238.74999999999341</v>
      </c>
      <c r="R43" s="57">
        <f t="shared" si="4"/>
        <v>2900</v>
      </c>
      <c r="T43" s="57">
        <f t="shared" si="2"/>
        <v>2661.2500000000064</v>
      </c>
    </row>
    <row r="44" spans="10:20">
      <c r="K44">
        <f t="shared" si="3"/>
        <v>6</v>
      </c>
      <c r="L44" s="59">
        <f>Income!$N$6</f>
        <v>1783.75</v>
      </c>
      <c r="M44" s="59">
        <f t="shared" si="0"/>
        <v>-1757.4999999999998</v>
      </c>
      <c r="P44" s="57">
        <f t="shared" si="1"/>
        <v>-212.49999999999318</v>
      </c>
      <c r="R44" s="57">
        <f t="shared" si="4"/>
        <v>3000</v>
      </c>
      <c r="T44" s="57">
        <f t="shared" si="2"/>
        <v>2787.5000000000068</v>
      </c>
    </row>
    <row r="45" spans="10:20">
      <c r="K45">
        <f t="shared" si="3"/>
        <v>7</v>
      </c>
      <c r="L45" s="59">
        <f>Income!$N$6</f>
        <v>1783.75</v>
      </c>
      <c r="M45" s="59">
        <f t="shared" si="0"/>
        <v>-1757.4999999999998</v>
      </c>
      <c r="N45" s="59"/>
      <c r="O45" s="59"/>
      <c r="P45" s="57">
        <f t="shared" si="1"/>
        <v>-186.24999999999295</v>
      </c>
      <c r="R45" s="57">
        <f t="shared" si="4"/>
        <v>3100</v>
      </c>
      <c r="T45" s="57">
        <f t="shared" si="2"/>
        <v>2913.7500000000073</v>
      </c>
    </row>
    <row r="46" spans="10:20">
      <c r="K46">
        <f t="shared" si="3"/>
        <v>8</v>
      </c>
      <c r="L46" s="59">
        <f>Income!$N$6</f>
        <v>1783.75</v>
      </c>
      <c r="M46" s="59">
        <f t="shared" si="0"/>
        <v>-1757.4999999999998</v>
      </c>
      <c r="P46" s="57">
        <f t="shared" si="1"/>
        <v>-159.99999999999272</v>
      </c>
      <c r="R46" s="57">
        <f t="shared" si="4"/>
        <v>3200</v>
      </c>
      <c r="T46" s="57">
        <f t="shared" si="2"/>
        <v>3040.0000000000073</v>
      </c>
    </row>
    <row r="47" spans="10:20">
      <c r="K47">
        <f t="shared" si="3"/>
        <v>9</v>
      </c>
      <c r="L47" s="59">
        <f>Income!$N$6</f>
        <v>1783.75</v>
      </c>
      <c r="M47" s="59">
        <f t="shared" si="0"/>
        <v>-1757.4999999999998</v>
      </c>
      <c r="P47" s="57">
        <f t="shared" si="1"/>
        <v>-133.7499999999925</v>
      </c>
      <c r="R47" s="57">
        <f t="shared" si="4"/>
        <v>3300</v>
      </c>
      <c r="T47" s="57">
        <f t="shared" si="2"/>
        <v>3166.2500000000073</v>
      </c>
    </row>
    <row r="48" spans="10:20">
      <c r="K48">
        <f t="shared" si="3"/>
        <v>10</v>
      </c>
      <c r="L48" s="59">
        <f>Income!$N$6</f>
        <v>1783.75</v>
      </c>
      <c r="M48" s="59">
        <f t="shared" si="0"/>
        <v>-1757.4999999999998</v>
      </c>
      <c r="P48" s="57">
        <f t="shared" si="1"/>
        <v>-107.49999999999227</v>
      </c>
      <c r="R48" s="57">
        <f t="shared" si="4"/>
        <v>3400</v>
      </c>
      <c r="T48" s="57">
        <f t="shared" si="2"/>
        <v>3292.5000000000077</v>
      </c>
    </row>
    <row r="49" spans="10:20">
      <c r="K49">
        <f t="shared" si="3"/>
        <v>11</v>
      </c>
      <c r="L49" s="59">
        <f>Income!$N$6</f>
        <v>1783.75</v>
      </c>
      <c r="M49" s="59">
        <f t="shared" si="0"/>
        <v>-1757.4999999999998</v>
      </c>
      <c r="P49" s="57">
        <f t="shared" si="1"/>
        <v>-81.249999999992042</v>
      </c>
      <c r="R49" s="57">
        <f t="shared" si="4"/>
        <v>3500</v>
      </c>
      <c r="T49" s="57">
        <f t="shared" si="2"/>
        <v>3418.7500000000082</v>
      </c>
    </row>
    <row r="50" spans="10:20">
      <c r="K50">
        <f t="shared" si="3"/>
        <v>12</v>
      </c>
      <c r="L50" s="59">
        <f>Income!$N$6</f>
        <v>1783.75</v>
      </c>
      <c r="M50" s="59">
        <f t="shared" si="0"/>
        <v>-1757.4999999999998</v>
      </c>
      <c r="P50" s="57">
        <f t="shared" si="1"/>
        <v>-54.999999999991815</v>
      </c>
      <c r="R50" s="57">
        <f t="shared" si="4"/>
        <v>3600</v>
      </c>
      <c r="T50" s="57">
        <f t="shared" si="2"/>
        <v>3545.0000000000082</v>
      </c>
    </row>
    <row r="51" spans="10:20">
      <c r="J51">
        <v>4</v>
      </c>
      <c r="K51">
        <v>1</v>
      </c>
      <c r="L51" s="59">
        <f>Income!$N$6</f>
        <v>1783.75</v>
      </c>
      <c r="M51" s="59">
        <f t="shared" si="0"/>
        <v>-1757.4999999999998</v>
      </c>
      <c r="N51" s="59"/>
      <c r="O51" s="59"/>
      <c r="P51" s="57">
        <f t="shared" si="1"/>
        <v>-28.749999999991587</v>
      </c>
      <c r="R51" s="57">
        <f t="shared" si="4"/>
        <v>3700</v>
      </c>
      <c r="T51" s="57">
        <f t="shared" si="2"/>
        <v>3671.2500000000082</v>
      </c>
    </row>
    <row r="52" spans="10:20">
      <c r="K52">
        <f t="shared" si="3"/>
        <v>2</v>
      </c>
      <c r="L52" s="59">
        <f>Income!$N$6</f>
        <v>1783.75</v>
      </c>
      <c r="M52" s="59">
        <f t="shared" si="0"/>
        <v>-1757.4999999999998</v>
      </c>
      <c r="P52" s="57">
        <f t="shared" si="1"/>
        <v>-2.4999999999913598</v>
      </c>
      <c r="R52" s="57">
        <f t="shared" si="4"/>
        <v>3800</v>
      </c>
      <c r="T52" s="57">
        <f t="shared" si="2"/>
        <v>3797.5000000000086</v>
      </c>
    </row>
    <row r="53" spans="10:20">
      <c r="K53">
        <f t="shared" si="3"/>
        <v>3</v>
      </c>
      <c r="L53" s="59">
        <f>Income!$N$6</f>
        <v>1783.75</v>
      </c>
      <c r="M53" s="59">
        <f t="shared" si="0"/>
        <v>-1757.4999999999998</v>
      </c>
      <c r="P53" s="57">
        <f t="shared" si="1"/>
        <v>23.750000000008868</v>
      </c>
      <c r="R53" s="57">
        <f t="shared" si="4"/>
        <v>3900</v>
      </c>
      <c r="T53" s="57">
        <f t="shared" si="2"/>
        <v>3923.7500000000091</v>
      </c>
    </row>
    <row r="54" spans="10:20">
      <c r="K54">
        <f t="shared" si="3"/>
        <v>4</v>
      </c>
      <c r="L54" s="59">
        <f>Income!$N$6</f>
        <v>1783.75</v>
      </c>
      <c r="M54" s="59">
        <f t="shared" si="0"/>
        <v>-1757.4999999999998</v>
      </c>
      <c r="P54" s="57">
        <f t="shared" si="1"/>
        <v>50.000000000009095</v>
      </c>
      <c r="R54" s="57">
        <f t="shared" si="4"/>
        <v>4000</v>
      </c>
      <c r="T54" s="57">
        <f t="shared" si="2"/>
        <v>4050.0000000000091</v>
      </c>
    </row>
    <row r="55" spans="10:20">
      <c r="K55">
        <f t="shared" si="3"/>
        <v>5</v>
      </c>
      <c r="L55" s="59">
        <f>Income!$N$6</f>
        <v>1783.75</v>
      </c>
      <c r="M55" s="59">
        <f t="shared" si="0"/>
        <v>-1757.4999999999998</v>
      </c>
      <c r="P55" s="57">
        <f t="shared" si="1"/>
        <v>76.250000000009322</v>
      </c>
      <c r="R55" s="57">
        <f t="shared" si="4"/>
        <v>4100</v>
      </c>
      <c r="T55" s="57">
        <f t="shared" si="2"/>
        <v>4176.2500000000091</v>
      </c>
    </row>
    <row r="56" spans="10:20">
      <c r="K56">
        <f t="shared" si="3"/>
        <v>6</v>
      </c>
      <c r="L56" s="59">
        <f>Income!$N$6</f>
        <v>1783.75</v>
      </c>
      <c r="M56" s="59">
        <f t="shared" si="0"/>
        <v>-1757.4999999999998</v>
      </c>
      <c r="P56" s="57">
        <f t="shared" si="1"/>
        <v>102.50000000000955</v>
      </c>
      <c r="R56" s="57">
        <f t="shared" si="4"/>
        <v>4200</v>
      </c>
      <c r="T56" s="57">
        <f t="shared" si="2"/>
        <v>4302.5000000000091</v>
      </c>
    </row>
    <row r="57" spans="10:20">
      <c r="K57">
        <f t="shared" si="3"/>
        <v>7</v>
      </c>
      <c r="L57" s="59">
        <f>Income!$N$6</f>
        <v>1783.75</v>
      </c>
      <c r="M57" s="59">
        <f t="shared" si="0"/>
        <v>-1757.4999999999998</v>
      </c>
      <c r="N57" s="59"/>
      <c r="O57" s="59"/>
      <c r="P57" s="57">
        <f t="shared" si="1"/>
        <v>128.75000000000978</v>
      </c>
      <c r="R57" s="57">
        <f t="shared" si="4"/>
        <v>4300</v>
      </c>
      <c r="T57" s="57">
        <f t="shared" si="2"/>
        <v>4428.75000000001</v>
      </c>
    </row>
    <row r="58" spans="10:20">
      <c r="K58">
        <f t="shared" si="3"/>
        <v>8</v>
      </c>
      <c r="L58" s="59">
        <f>Income!$N$6</f>
        <v>1783.75</v>
      </c>
      <c r="M58" s="59">
        <f t="shared" si="0"/>
        <v>-1757.4999999999998</v>
      </c>
      <c r="P58" s="57">
        <f t="shared" si="1"/>
        <v>155.00000000001</v>
      </c>
      <c r="R58" s="57">
        <f t="shared" si="4"/>
        <v>4400</v>
      </c>
      <c r="T58" s="57">
        <f t="shared" si="2"/>
        <v>4555.00000000001</v>
      </c>
    </row>
    <row r="59" spans="10:20">
      <c r="K59">
        <f t="shared" si="3"/>
        <v>9</v>
      </c>
      <c r="L59" s="59">
        <f>Income!$N$6</f>
        <v>1783.75</v>
      </c>
      <c r="M59" s="59">
        <f t="shared" si="0"/>
        <v>-1757.4999999999998</v>
      </c>
      <c r="P59" s="57">
        <f t="shared" si="1"/>
        <v>181.25000000001023</v>
      </c>
      <c r="R59" s="57">
        <f t="shared" si="4"/>
        <v>4500</v>
      </c>
      <c r="T59" s="57">
        <f t="shared" si="2"/>
        <v>4681.25000000001</v>
      </c>
    </row>
    <row r="60" spans="10:20">
      <c r="K60">
        <f t="shared" si="3"/>
        <v>10</v>
      </c>
      <c r="L60" s="59">
        <f>Income!$N$6</f>
        <v>1783.75</v>
      </c>
      <c r="M60" s="59">
        <f t="shared" si="0"/>
        <v>-1757.4999999999998</v>
      </c>
      <c r="P60" s="57">
        <f t="shared" si="1"/>
        <v>207.50000000001046</v>
      </c>
      <c r="R60" s="57">
        <f t="shared" si="4"/>
        <v>4600</v>
      </c>
      <c r="T60" s="57">
        <f t="shared" si="2"/>
        <v>4807.5000000000109</v>
      </c>
    </row>
    <row r="61" spans="10:20">
      <c r="K61">
        <f t="shared" si="3"/>
        <v>11</v>
      </c>
      <c r="L61" s="59">
        <f>Income!$N$6</f>
        <v>1783.75</v>
      </c>
      <c r="M61" s="59">
        <f t="shared" si="0"/>
        <v>-1757.4999999999998</v>
      </c>
      <c r="P61" s="57">
        <f t="shared" si="1"/>
        <v>233.75000000001069</v>
      </c>
      <c r="R61" s="57">
        <f t="shared" si="4"/>
        <v>4700</v>
      </c>
      <c r="T61" s="57">
        <f t="shared" si="2"/>
        <v>4933.7500000000109</v>
      </c>
    </row>
    <row r="62" spans="10:20">
      <c r="K62">
        <f t="shared" si="3"/>
        <v>12</v>
      </c>
      <c r="L62" s="59">
        <f>Income!$N$6</f>
        <v>1783.75</v>
      </c>
      <c r="M62" s="59">
        <f t="shared" si="0"/>
        <v>-1757.4999999999998</v>
      </c>
      <c r="P62" s="57">
        <f t="shared" si="1"/>
        <v>260.00000000001091</v>
      </c>
      <c r="R62" s="57">
        <f t="shared" si="4"/>
        <v>4800</v>
      </c>
      <c r="T62" s="57">
        <f t="shared" si="2"/>
        <v>5060.0000000000109</v>
      </c>
    </row>
    <row r="63" spans="10:20">
      <c r="J63">
        <v>5</v>
      </c>
      <c r="K63">
        <v>1</v>
      </c>
      <c r="L63" s="59">
        <f>Income!$N$6</f>
        <v>1783.75</v>
      </c>
      <c r="M63" s="59">
        <f t="shared" si="0"/>
        <v>-1757.4999999999998</v>
      </c>
      <c r="N63" s="59"/>
      <c r="O63" s="59"/>
      <c r="P63" s="57">
        <f t="shared" si="1"/>
        <v>286.25000000001114</v>
      </c>
      <c r="R63" s="57">
        <f t="shared" si="4"/>
        <v>4900</v>
      </c>
      <c r="T63" s="57">
        <f t="shared" si="2"/>
        <v>5186.2500000000109</v>
      </c>
    </row>
    <row r="64" spans="10:20">
      <c r="K64">
        <f t="shared" si="3"/>
        <v>2</v>
      </c>
      <c r="L64" s="59">
        <f>Income!$N$6</f>
        <v>1783.75</v>
      </c>
      <c r="M64" s="59">
        <f t="shared" si="0"/>
        <v>-1757.4999999999998</v>
      </c>
      <c r="P64" s="57">
        <f t="shared" si="1"/>
        <v>312.50000000001137</v>
      </c>
      <c r="R64" s="57">
        <f t="shared" si="4"/>
        <v>5000</v>
      </c>
      <c r="T64" s="57">
        <f t="shared" si="2"/>
        <v>5312.5000000000109</v>
      </c>
    </row>
    <row r="65" spans="11:20">
      <c r="K65">
        <f t="shared" si="3"/>
        <v>3</v>
      </c>
      <c r="L65" s="59">
        <f>Income!$N$6</f>
        <v>1783.75</v>
      </c>
      <c r="M65" s="59">
        <f t="shared" si="0"/>
        <v>-1757.4999999999998</v>
      </c>
      <c r="P65" s="57">
        <f t="shared" si="1"/>
        <v>338.7500000000116</v>
      </c>
      <c r="R65" s="57">
        <f t="shared" si="4"/>
        <v>5100</v>
      </c>
      <c r="T65" s="57">
        <f t="shared" si="2"/>
        <v>5438.7500000000118</v>
      </c>
    </row>
    <row r="66" spans="11:20">
      <c r="K66">
        <f t="shared" si="3"/>
        <v>4</v>
      </c>
      <c r="L66" s="59">
        <f>Income!$N$6</f>
        <v>1783.75</v>
      </c>
      <c r="M66" s="59">
        <f t="shared" si="0"/>
        <v>-1757.4999999999998</v>
      </c>
      <c r="P66" s="57">
        <f t="shared" si="1"/>
        <v>365.00000000001182</v>
      </c>
      <c r="R66" s="57">
        <f t="shared" si="4"/>
        <v>5200</v>
      </c>
      <c r="T66" s="57">
        <f t="shared" si="2"/>
        <v>5565.0000000000118</v>
      </c>
    </row>
    <row r="67" spans="11:20">
      <c r="K67">
        <f t="shared" si="3"/>
        <v>5</v>
      </c>
      <c r="L67" s="59">
        <f>Income!$N$6</f>
        <v>1783.75</v>
      </c>
      <c r="M67" s="59">
        <f t="shared" si="0"/>
        <v>-1757.4999999999998</v>
      </c>
      <c r="P67" s="57">
        <f t="shared" si="1"/>
        <v>391.25000000001205</v>
      </c>
      <c r="R67" s="57">
        <f t="shared" si="4"/>
        <v>5300</v>
      </c>
      <c r="T67" s="57">
        <f t="shared" si="2"/>
        <v>5691.2500000000118</v>
      </c>
    </row>
    <row r="68" spans="11:20">
      <c r="K68">
        <f t="shared" si="3"/>
        <v>6</v>
      </c>
      <c r="L68" s="59">
        <f>Income!$N$6</f>
        <v>1783.75</v>
      </c>
      <c r="M68" s="59">
        <f t="shared" si="0"/>
        <v>-1757.4999999999998</v>
      </c>
      <c r="P68" s="57">
        <f t="shared" si="1"/>
        <v>417.50000000001228</v>
      </c>
      <c r="Q68" t="s">
        <v>598</v>
      </c>
      <c r="R68" s="57">
        <f t="shared" si="4"/>
        <v>5400</v>
      </c>
      <c r="T68" s="57">
        <f t="shared" si="2"/>
        <v>5817.5000000000127</v>
      </c>
    </row>
    <row r="69" spans="11:20">
      <c r="K69">
        <f t="shared" si="3"/>
        <v>7</v>
      </c>
      <c r="L69" s="59">
        <f>Income!$N$6</f>
        <v>1783.75</v>
      </c>
      <c r="M69" s="59">
        <f t="shared" si="0"/>
        <v>-1757.4999999999998</v>
      </c>
      <c r="P69" s="57">
        <f t="shared" si="1"/>
        <v>443.75000000001251</v>
      </c>
      <c r="R69" s="57">
        <f t="shared" si="4"/>
        <v>5500</v>
      </c>
      <c r="T69" s="57">
        <f t="shared" si="2"/>
        <v>5943.7500000000127</v>
      </c>
    </row>
    <row r="70" spans="11:20">
      <c r="K70">
        <f t="shared" si="3"/>
        <v>8</v>
      </c>
      <c r="L70" s="59">
        <f>Income!$N$6</f>
        <v>1783.75</v>
      </c>
      <c r="M70" s="59">
        <f t="shared" si="0"/>
        <v>-1757.4999999999998</v>
      </c>
      <c r="P70" s="57">
        <f t="shared" si="1"/>
        <v>470.00000000001273</v>
      </c>
      <c r="R70" s="57">
        <f t="shared" si="4"/>
        <v>5600</v>
      </c>
      <c r="T70" s="57">
        <f t="shared" si="2"/>
        <v>6070.0000000000127</v>
      </c>
    </row>
    <row r="71" spans="11:20">
      <c r="K71">
        <f t="shared" si="3"/>
        <v>9</v>
      </c>
      <c r="L71" s="59">
        <f>Income!$N$6</f>
        <v>1783.75</v>
      </c>
      <c r="M71" s="59">
        <f t="shared" si="0"/>
        <v>-1757.4999999999998</v>
      </c>
      <c r="P71" s="57">
        <f t="shared" si="1"/>
        <v>496.25000000001296</v>
      </c>
      <c r="R71" s="57">
        <f t="shared" si="4"/>
        <v>5700</v>
      </c>
      <c r="T71" s="57">
        <f t="shared" si="2"/>
        <v>6196.2500000000127</v>
      </c>
    </row>
    <row r="72" spans="11:20">
      <c r="K72">
        <f t="shared" si="3"/>
        <v>10</v>
      </c>
      <c r="L72" s="59">
        <f>Income!$N$6</f>
        <v>1783.75</v>
      </c>
      <c r="M72" s="59">
        <f t="shared" si="0"/>
        <v>-1757.4999999999998</v>
      </c>
      <c r="P72" s="57">
        <f t="shared" si="1"/>
        <v>522.50000000001319</v>
      </c>
      <c r="R72" s="57">
        <f t="shared" si="4"/>
        <v>5800</v>
      </c>
      <c r="T72" s="57">
        <f t="shared" si="2"/>
        <v>6322.5000000000127</v>
      </c>
    </row>
    <row r="73" spans="11:20">
      <c r="K73">
        <f t="shared" si="3"/>
        <v>11</v>
      </c>
      <c r="L73" s="59">
        <f>Income!$N$6</f>
        <v>1783.75</v>
      </c>
      <c r="M73" s="59">
        <f t="shared" si="0"/>
        <v>-1757.4999999999998</v>
      </c>
      <c r="P73" s="57">
        <f t="shared" si="1"/>
        <v>548.75000000001342</v>
      </c>
      <c r="R73" s="57">
        <f t="shared" si="4"/>
        <v>5900</v>
      </c>
      <c r="T73" s="57">
        <f t="shared" si="2"/>
        <v>6448.7500000000136</v>
      </c>
    </row>
    <row r="74" spans="11:20">
      <c r="K74">
        <f t="shared" si="3"/>
        <v>12</v>
      </c>
      <c r="L74" s="59">
        <f>Income!$N$6</f>
        <v>1783.75</v>
      </c>
      <c r="M74" s="59">
        <f t="shared" si="0"/>
        <v>-1757.4999999999998</v>
      </c>
      <c r="P74" s="57">
        <f t="shared" si="1"/>
        <v>575.00000000001364</v>
      </c>
      <c r="R74" s="57">
        <f t="shared" si="4"/>
        <v>6000</v>
      </c>
      <c r="T74" s="57">
        <f t="shared" si="2"/>
        <v>6575.0000000000136</v>
      </c>
    </row>
    <row r="75" spans="11:20">
      <c r="L75" s="59"/>
    </row>
    <row r="76" spans="11:20">
      <c r="L76" s="59"/>
    </row>
    <row r="113" spans="10:13">
      <c r="J113" s="49">
        <f>K4*12</f>
        <v>480.00000000000273</v>
      </c>
      <c r="L113" t="s">
        <v>568</v>
      </c>
    </row>
    <row r="115" spans="10:13">
      <c r="K115" s="49">
        <f>-List!I1</f>
        <v>-2496.5400000000009</v>
      </c>
      <c r="L115" t="s">
        <v>569</v>
      </c>
    </row>
    <row r="116" spans="10:13">
      <c r="J116" s="57">
        <v>95</v>
      </c>
      <c r="K116" s="57">
        <f>-12*J116</f>
        <v>-1140</v>
      </c>
      <c r="L116" t="s">
        <v>571</v>
      </c>
      <c r="M116" s="43"/>
    </row>
    <row r="117" spans="10:13">
      <c r="M117" s="43"/>
    </row>
    <row r="118" spans="10:13">
      <c r="K118" s="49">
        <f>$J$113+K115+K116</f>
        <v>-3156.5399999999981</v>
      </c>
      <c r="L118" t="s">
        <v>570</v>
      </c>
    </row>
    <row r="120" spans="10:13">
      <c r="J120" s="49">
        <f>$J$113</f>
        <v>480.00000000000273</v>
      </c>
      <c r="L120" t="s">
        <v>572</v>
      </c>
    </row>
    <row r="121" spans="10:13">
      <c r="L121" t="s">
        <v>588</v>
      </c>
    </row>
    <row r="122" spans="10:13">
      <c r="K122" s="57">
        <f>-$J$116*6</f>
        <v>-570</v>
      </c>
      <c r="L122" t="s">
        <v>573</v>
      </c>
    </row>
    <row r="123" spans="10:13">
      <c r="K123" s="57">
        <f>-$I$26*1</f>
        <v>0</v>
      </c>
      <c r="L123" t="s">
        <v>574</v>
      </c>
    </row>
    <row r="125" spans="10:13">
      <c r="K125" s="49">
        <f>(K118+J120)+K122+K123</f>
        <v>-3246.5399999999954</v>
      </c>
      <c r="L125" t="s">
        <v>575</v>
      </c>
    </row>
    <row r="127" spans="10:13">
      <c r="K127" s="49">
        <f>J113</f>
        <v>480.00000000000273</v>
      </c>
      <c r="L127" t="s">
        <v>576</v>
      </c>
    </row>
    <row r="129" spans="11:12">
      <c r="K129" s="57">
        <f>-I26*2</f>
        <v>0</v>
      </c>
      <c r="L129" t="s">
        <v>577</v>
      </c>
    </row>
    <row r="131" spans="11:12">
      <c r="K131" s="49">
        <f>K125+K127+K129</f>
        <v>-2766.5399999999927</v>
      </c>
      <c r="L131" t="s">
        <v>578</v>
      </c>
    </row>
    <row r="133" spans="11:12">
      <c r="K133" s="49">
        <f>J113</f>
        <v>480.00000000000273</v>
      </c>
      <c r="L133" t="s">
        <v>580</v>
      </c>
    </row>
    <row r="135" spans="11:12">
      <c r="K135" s="57">
        <f>-I26*2</f>
        <v>0</v>
      </c>
      <c r="L135" t="s">
        <v>581</v>
      </c>
    </row>
    <row r="137" spans="11:12">
      <c r="K137" s="49">
        <f>SUM(K131:K135)</f>
        <v>-2286.53999999999</v>
      </c>
      <c r="L137" t="s">
        <v>582</v>
      </c>
    </row>
    <row r="139" spans="11:12">
      <c r="K139" s="49">
        <f>J113</f>
        <v>480.00000000000273</v>
      </c>
      <c r="L139" t="s">
        <v>584</v>
      </c>
    </row>
    <row r="141" spans="11:12">
      <c r="K141" s="57">
        <f>-I26*1</f>
        <v>0</v>
      </c>
      <c r="L141" t="s">
        <v>585</v>
      </c>
    </row>
    <row r="143" spans="11:12">
      <c r="K143" s="49">
        <f>SUM(K137:K141)</f>
        <v>-1806.5399999999872</v>
      </c>
      <c r="L143" t="s">
        <v>586</v>
      </c>
    </row>
  </sheetData>
  <hyperlinks>
    <hyperlink ref="D6" r:id="rId1" display="https://www.campusedge-apartments.com/" xr:uid="{A741AFBF-7FEB-4A27-BD0B-1789C11972E3}"/>
    <hyperlink ref="D16" r:id="rId2" display="https://macombrentals.com/" xr:uid="{8585D0B9-C6CA-4DD0-A938-992A0AE28CD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0C8B-37B6-4727-905A-0D14BF55ADC8}">
  <dimension ref="A1:K25"/>
  <sheetViews>
    <sheetView workbookViewId="0"/>
  </sheetViews>
  <sheetFormatPr defaultRowHeight="14"/>
  <cols>
    <col min="8" max="8" width="9.33203125" bestFit="1" customWidth="1"/>
    <col min="10" max="10" width="10.33203125" bestFit="1" customWidth="1"/>
  </cols>
  <sheetData>
    <row r="1" spans="1:11">
      <c r="A1" t="s">
        <v>545</v>
      </c>
      <c r="B1">
        <v>44</v>
      </c>
      <c r="C1" t="s">
        <v>488</v>
      </c>
      <c r="E1" t="s">
        <v>546</v>
      </c>
      <c r="I1" s="53">
        <f>B1+B2</f>
        <v>54</v>
      </c>
      <c r="J1" t="s">
        <v>488</v>
      </c>
      <c r="K1" t="s">
        <v>548</v>
      </c>
    </row>
    <row r="2" spans="1:11">
      <c r="A2" t="s">
        <v>532</v>
      </c>
      <c r="B2">
        <v>10</v>
      </c>
      <c r="C2" t="s">
        <v>488</v>
      </c>
      <c r="E2" t="s">
        <v>547</v>
      </c>
      <c r="I2" s="53">
        <f>B1+B3</f>
        <v>64</v>
      </c>
      <c r="J2" t="s">
        <v>488</v>
      </c>
      <c r="K2" t="s">
        <v>548</v>
      </c>
    </row>
    <row r="3" spans="1:11">
      <c r="A3" t="s">
        <v>533</v>
      </c>
      <c r="B3">
        <v>20</v>
      </c>
      <c r="C3" t="s">
        <v>488</v>
      </c>
    </row>
    <row r="4" spans="1:11">
      <c r="E4" t="s">
        <v>549</v>
      </c>
    </row>
    <row r="5" spans="1:11">
      <c r="E5" t="s">
        <v>550</v>
      </c>
    </row>
    <row r="13" spans="1:11">
      <c r="A13" t="s">
        <v>532</v>
      </c>
      <c r="B13" s="57">
        <v>95</v>
      </c>
      <c r="C13" t="s">
        <v>534</v>
      </c>
      <c r="E13" t="s">
        <v>543</v>
      </c>
    </row>
    <row r="15" spans="1:11">
      <c r="A15" t="s">
        <v>533</v>
      </c>
      <c r="B15" s="57">
        <v>4200</v>
      </c>
      <c r="C15" t="s">
        <v>535</v>
      </c>
      <c r="E15" t="s">
        <v>544</v>
      </c>
    </row>
    <row r="18" spans="1:11">
      <c r="A18" s="53">
        <v>18</v>
      </c>
      <c r="B18" t="s">
        <v>537</v>
      </c>
      <c r="D18" s="53">
        <f>A18*3</f>
        <v>54</v>
      </c>
      <c r="E18" t="s">
        <v>540</v>
      </c>
      <c r="H18">
        <f>A18</f>
        <v>18</v>
      </c>
      <c r="I18" t="s">
        <v>539</v>
      </c>
      <c r="J18" s="57">
        <f>A18*B13</f>
        <v>1710</v>
      </c>
      <c r="K18" t="s">
        <v>536</v>
      </c>
    </row>
    <row r="19" spans="1:11">
      <c r="A19" s="53">
        <v>22</v>
      </c>
      <c r="B19" t="s">
        <v>538</v>
      </c>
      <c r="D19" s="53">
        <f>A19*3</f>
        <v>66</v>
      </c>
      <c r="E19" t="s">
        <v>540</v>
      </c>
      <c r="F19" s="53">
        <f>ROUNDUP(A19/4,0)</f>
        <v>6</v>
      </c>
      <c r="G19" t="s">
        <v>541</v>
      </c>
      <c r="H19">
        <f>F19*6</f>
        <v>36</v>
      </c>
      <c r="I19" t="s">
        <v>539</v>
      </c>
      <c r="J19" s="57">
        <f>F19*B15</f>
        <v>25200</v>
      </c>
      <c r="K19" t="s">
        <v>536</v>
      </c>
    </row>
    <row r="21" spans="1:11">
      <c r="J21" s="57">
        <f>J18+J19</f>
        <v>26910</v>
      </c>
      <c r="K21" t="s">
        <v>542</v>
      </c>
    </row>
    <row r="23" spans="1:11">
      <c r="H23" s="49">
        <f>Income!N14</f>
        <v>0</v>
      </c>
      <c r="I23" t="s">
        <v>551</v>
      </c>
      <c r="J23" s="49">
        <f>H23*(H18+H19)/12</f>
        <v>0</v>
      </c>
      <c r="K23" t="s">
        <v>552</v>
      </c>
    </row>
    <row r="25" spans="1:11">
      <c r="J25" s="49">
        <f>J21-J23</f>
        <v>26910</v>
      </c>
      <c r="K25" t="s">
        <v>553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32C0-346E-490F-8C83-68692A0984C3}">
  <dimension ref="A2:M25"/>
  <sheetViews>
    <sheetView workbookViewId="0">
      <selection activeCell="C3" sqref="C3"/>
    </sheetView>
  </sheetViews>
  <sheetFormatPr defaultRowHeight="14"/>
  <cols>
    <col min="1" max="1" width="19.4140625" customWidth="1"/>
    <col min="5" max="5" width="9" bestFit="1" customWidth="1"/>
  </cols>
  <sheetData>
    <row r="2" spans="1:13" ht="18">
      <c r="A2" s="58" t="s">
        <v>530</v>
      </c>
      <c r="B2" s="58" t="s">
        <v>522</v>
      </c>
      <c r="C2" s="58" t="s">
        <v>523</v>
      </c>
      <c r="E2" s="56">
        <f>SUM(C3:C50)</f>
        <v>1969.9999999999998</v>
      </c>
      <c r="F2" t="s">
        <v>524</v>
      </c>
    </row>
    <row r="3" spans="1:13">
      <c r="A3" t="s">
        <v>499</v>
      </c>
      <c r="B3" s="57"/>
      <c r="C3" s="57">
        <v>700</v>
      </c>
      <c r="E3" s="57"/>
    </row>
    <row r="4" spans="1:13">
      <c r="A4" t="s">
        <v>500</v>
      </c>
      <c r="B4" s="57"/>
      <c r="C4" s="57">
        <v>125</v>
      </c>
      <c r="E4" s="57"/>
    </row>
    <row r="5" spans="1:13">
      <c r="A5" t="s">
        <v>501</v>
      </c>
      <c r="B5" s="57"/>
      <c r="C5" s="57">
        <v>50</v>
      </c>
      <c r="E5" s="57"/>
    </row>
    <row r="6" spans="1:13">
      <c r="A6" t="s">
        <v>502</v>
      </c>
      <c r="B6" s="57"/>
      <c r="C6" s="57">
        <v>20</v>
      </c>
      <c r="E6" s="57"/>
    </row>
    <row r="7" spans="1:13">
      <c r="A7" t="s">
        <v>504</v>
      </c>
      <c r="B7" s="57">
        <v>150</v>
      </c>
      <c r="C7" s="49">
        <f>B7/12</f>
        <v>12.5</v>
      </c>
    </row>
    <row r="8" spans="1:13">
      <c r="A8" t="s">
        <v>503</v>
      </c>
      <c r="B8" s="57">
        <v>0</v>
      </c>
      <c r="C8" s="49">
        <f>B8/12</f>
        <v>0</v>
      </c>
      <c r="E8" t="s">
        <v>561</v>
      </c>
      <c r="H8" s="53"/>
    </row>
    <row r="9" spans="1:13">
      <c r="A9" t="s">
        <v>505</v>
      </c>
      <c r="B9" s="57">
        <v>800</v>
      </c>
      <c r="C9" s="49">
        <f>B9/12</f>
        <v>66.666666666666671</v>
      </c>
      <c r="E9" s="57">
        <v>800</v>
      </c>
      <c r="F9" t="s">
        <v>562</v>
      </c>
      <c r="M9" s="43"/>
    </row>
    <row r="10" spans="1:13">
      <c r="A10" t="s">
        <v>510</v>
      </c>
      <c r="B10" s="57"/>
      <c r="C10" s="49">
        <v>75</v>
      </c>
      <c r="E10" s="57">
        <v>75</v>
      </c>
      <c r="F10" t="s">
        <v>563</v>
      </c>
      <c r="M10" s="43"/>
    </row>
    <row r="11" spans="1:13">
      <c r="A11" t="s">
        <v>506</v>
      </c>
      <c r="C11" s="57">
        <v>150</v>
      </c>
    </row>
    <row r="12" spans="1:13">
      <c r="A12" t="s">
        <v>507</v>
      </c>
      <c r="B12" s="57">
        <v>200</v>
      </c>
      <c r="C12" s="49">
        <f>B12/12</f>
        <v>16.666666666666668</v>
      </c>
    </row>
    <row r="13" spans="1:13">
      <c r="A13" t="s">
        <v>508</v>
      </c>
      <c r="C13" s="57">
        <v>250</v>
      </c>
    </row>
    <row r="14" spans="1:13">
      <c r="A14" t="s">
        <v>509</v>
      </c>
      <c r="C14" s="57">
        <v>50</v>
      </c>
    </row>
    <row r="15" spans="1:13">
      <c r="A15" t="s">
        <v>511</v>
      </c>
      <c r="C15" s="57">
        <v>50</v>
      </c>
    </row>
    <row r="16" spans="1:13">
      <c r="A16" t="s">
        <v>512</v>
      </c>
      <c r="C16" s="57">
        <v>30</v>
      </c>
    </row>
    <row r="17" spans="1:5">
      <c r="A17" t="s">
        <v>513</v>
      </c>
      <c r="C17" s="57">
        <v>50</v>
      </c>
    </row>
    <row r="18" spans="1:5">
      <c r="A18" t="s">
        <v>514</v>
      </c>
      <c r="C18" s="57">
        <v>100</v>
      </c>
    </row>
    <row r="19" spans="1:5">
      <c r="A19" t="s">
        <v>515</v>
      </c>
      <c r="B19" s="57">
        <v>750</v>
      </c>
      <c r="C19" s="49">
        <f>B19/12</f>
        <v>62.5</v>
      </c>
    </row>
    <row r="20" spans="1:5">
      <c r="A20" t="s">
        <v>516</v>
      </c>
      <c r="C20" s="57">
        <v>50</v>
      </c>
    </row>
    <row r="21" spans="1:5">
      <c r="A21" t="s">
        <v>517</v>
      </c>
      <c r="C21" s="57">
        <v>20</v>
      </c>
    </row>
    <row r="22" spans="1:5">
      <c r="A22" t="s">
        <v>518</v>
      </c>
      <c r="C22" s="57">
        <v>0</v>
      </c>
      <c r="E22" t="s">
        <v>531</v>
      </c>
    </row>
    <row r="23" spans="1:5">
      <c r="A23" t="s">
        <v>519</v>
      </c>
      <c r="C23" s="57">
        <v>25</v>
      </c>
    </row>
    <row r="24" spans="1:5">
      <c r="A24" t="s">
        <v>520</v>
      </c>
      <c r="B24" s="57">
        <v>400</v>
      </c>
      <c r="C24" s="49">
        <f>B24/12</f>
        <v>33.333333333333336</v>
      </c>
    </row>
    <row r="25" spans="1:5">
      <c r="A25" t="s">
        <v>521</v>
      </c>
      <c r="B25" s="57">
        <v>400</v>
      </c>
      <c r="C25" s="49">
        <f>B25/12</f>
        <v>33.333333333333336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SIU</vt:lpstr>
      <vt:lpstr>Income</vt:lpstr>
      <vt:lpstr>campus</vt:lpstr>
      <vt:lpstr>SIU-online</vt:lpstr>
      <vt:lpstr>Table</vt:lpstr>
      <vt:lpstr>List</vt:lpstr>
      <vt:lpstr>Apartment Checklist</vt:lpstr>
      <vt:lpstr>SIU - no car</vt:lpstr>
      <vt:lpstr>Carbondale</vt:lpstr>
      <vt:lpstr>LBL - SIU</vt:lpstr>
      <vt:lpstr>Sheet1</vt:lpstr>
      <vt:lpstr>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C</dc:creator>
  <cp:lastModifiedBy>Eddie C</cp:lastModifiedBy>
  <dcterms:created xsi:type="dcterms:W3CDTF">2026-07-29T14:37:18Z</dcterms:created>
  <dcterms:modified xsi:type="dcterms:W3CDTF">2026-08-17T20:42:25Z</dcterms:modified>
</cp:coreProperties>
</file>